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210" windowWidth="22110" windowHeight="8610"/>
  </bookViews>
  <sheets>
    <sheet name="Hauptblatt" sheetId="1" r:id="rId1"/>
    <sheet name="Tabelle" sheetId="4" state="hidden" r:id="rId2"/>
  </sheets>
  <calcPr calcId="145621" concurrentManualCount="2"/>
  <customWorkbookViews>
    <customWorkbookView name="Lars Konersmann - Persönliche Ansicht" guid="{90F707D0-4928-4C8A-9EE7-45AB38D1BA2E}" mergeInterval="0" personalView="1" maximized="1" windowWidth="2044" windowHeight="889" activeSheetId="1"/>
  </customWorkbookViews>
</workbook>
</file>

<file path=xl/calcChain.xml><?xml version="1.0" encoding="utf-8"?>
<calcChain xmlns="http://schemas.openxmlformats.org/spreadsheetml/2006/main">
  <c r="B93" i="1" l="1"/>
  <c r="C35" i="1" l="1"/>
  <c r="C42" i="1" l="1"/>
  <c r="C62" i="1"/>
  <c r="D91" i="1" l="1"/>
  <c r="D92" i="1" l="1"/>
  <c r="C44" i="1" l="1"/>
  <c r="C43" i="1" l="1"/>
  <c r="C31" i="1"/>
  <c r="B11" i="4" l="1"/>
  <c r="B12" i="4" s="1"/>
  <c r="B13" i="4" s="1"/>
  <c r="C58" i="1" s="1"/>
  <c r="C61" i="1"/>
  <c r="C91" i="1"/>
  <c r="C45" i="1"/>
  <c r="C90" i="1" s="1"/>
  <c r="C60" i="1" l="1"/>
  <c r="C59" i="1"/>
  <c r="C63" i="1" l="1"/>
  <c r="C64" i="1" s="1"/>
  <c r="C92" i="1" s="1"/>
</calcChain>
</file>

<file path=xl/comments1.xml><?xml version="1.0" encoding="utf-8"?>
<comments xmlns="http://schemas.openxmlformats.org/spreadsheetml/2006/main">
  <authors>
    <author>Lars Konersmann</author>
    <author>divmar</author>
  </authors>
  <commentList>
    <comment ref="B23" authorId="0">
      <text>
        <r>
          <rPr>
            <sz val="9"/>
            <color indexed="81"/>
            <rFont val="Tahoma"/>
            <family val="2"/>
          </rPr>
          <t>Bzgl. der Neigung:
0° ist horizontal
90° ist vertikal</t>
        </r>
      </text>
    </comment>
    <comment ref="B26" authorId="1">
      <text>
        <r>
          <rPr>
            <sz val="9"/>
            <color indexed="81"/>
            <rFont val="Tahoma"/>
            <family val="2"/>
          </rPr>
          <t>Eine Wärmepumpe oder ein Elektroboiler erhöhen bei geeigneter Steuerung den Eigenverbrauchsgrad.</t>
        </r>
      </text>
    </comment>
    <comment ref="B33" authorId="0">
      <text>
        <r>
          <rPr>
            <sz val="9"/>
            <color indexed="81"/>
            <rFont val="Tahoma"/>
            <family val="2"/>
          </rPr>
          <t>0° = horizontal
90° = vertikal</t>
        </r>
      </text>
    </comment>
    <comment ref="B34" authorId="0">
      <text>
        <r>
          <rPr>
            <sz val="9"/>
            <color indexed="81"/>
            <rFont val="Tahoma"/>
            <family val="2"/>
          </rPr>
          <t xml:space="preserve">Zu verändernde Parameter: 
Slope (= Anstellungswinkel) und Azimuth (Ausrichtung).
</t>
        </r>
      </text>
    </comment>
  </commentList>
</comments>
</file>

<file path=xl/sharedStrings.xml><?xml version="1.0" encoding="utf-8"?>
<sst xmlns="http://schemas.openxmlformats.org/spreadsheetml/2006/main" count="124" uniqueCount="100">
  <si>
    <t>Vorname, Name</t>
  </si>
  <si>
    <t>Strasse, Nr. (der Liegenschaft)</t>
  </si>
  <si>
    <t>PLZ (der Liegenschaft)</t>
  </si>
  <si>
    <t>Ausrichtung und Neigung der Dachfläche</t>
  </si>
  <si>
    <t>°</t>
  </si>
  <si>
    <t>Grösse der Dachfläche</t>
  </si>
  <si>
    <t>Anzahl Wohnungen</t>
  </si>
  <si>
    <t>-</t>
  </si>
  <si>
    <t>Wärmepumpe oder Elektroboiler vorhanden?</t>
  </si>
  <si>
    <t>Ja/Nein</t>
  </si>
  <si>
    <t>Dimensionierung der Anlage</t>
  </si>
  <si>
    <t>kWp</t>
  </si>
  <si>
    <t>Das entspricht einer Modul-Fläche von rund</t>
  </si>
  <si>
    <t>kWh/a</t>
  </si>
  <si>
    <t>CHF</t>
  </si>
  <si>
    <t>CHF/kWh</t>
  </si>
  <si>
    <t>CHF/a</t>
  </si>
  <si>
    <t>Angaben zur Solaranlage</t>
  </si>
  <si>
    <t>Angaben zu Objekt und Auftraggeber</t>
  </si>
  <si>
    <t>Ja</t>
  </si>
  <si>
    <t>Zählerumbau (einmalig, seitens EVU)</t>
  </si>
  <si>
    <t>Jahre</t>
  </si>
  <si>
    <t>Nein</t>
  </si>
  <si>
    <t>Ausrichtung der Anlage</t>
  </si>
  <si>
    <t>kWh/kWp a</t>
  </si>
  <si>
    <t>Beispielstrasse 15</t>
  </si>
  <si>
    <t>hans@muster.ch</t>
  </si>
  <si>
    <t>Süd, 30 Grad</t>
  </si>
  <si>
    <t xml:space="preserve">Solarstromanlage mit Eigenverbrauch im Mehrfamilienhaus </t>
  </si>
  <si>
    <t>Vorlage für Installateur/Planer</t>
  </si>
  <si>
    <t xml:space="preserve">zur Prüfung der Machbarkeit und Abschätzung der Wirtschaftlichkeit </t>
  </si>
  <si>
    <t>Zweck und Gebrauch dieser Vorlage:</t>
  </si>
  <si>
    <t>Anstellungswinkel Module (Inklination)</t>
  </si>
  <si>
    <t>Spezifischer Ertrag der Anlage 
(basierend auf http://re.jrc.ec.europa.eu/pvgis/)</t>
  </si>
  <si>
    <t>Kosten für Gesuche</t>
  </si>
  <si>
    <t>Zwischentotal der 
jährlichen Einnahmen und Ausgaben</t>
  </si>
  <si>
    <t>Hans, Muster</t>
  </si>
  <si>
    <t>Einnahmen durch vermiedene Stromkosten</t>
  </si>
  <si>
    <t>Weiteres Vorgehen</t>
  </si>
  <si>
    <t>Zusammenfassung der Resultate</t>
  </si>
  <si>
    <t>Anhang</t>
  </si>
  <si>
    <t>Unterschrift</t>
  </si>
  <si>
    <t>Wirtschaftlichkeit</t>
  </si>
  <si>
    <t>Angaben zu Stromtarifen</t>
  </si>
  <si>
    <t>süd</t>
  </si>
  <si>
    <t>ost</t>
  </si>
  <si>
    <t>west</t>
  </si>
  <si>
    <t>süd-ost</t>
  </si>
  <si>
    <t>süd-west</t>
  </si>
  <si>
    <t>weiteres</t>
  </si>
  <si>
    <t xml:space="preserve">__ Offerte </t>
  </si>
  <si>
    <t xml:space="preserve">__ Dachplan </t>
  </si>
  <si>
    <t>Investitionskosten (inkl. MwSt., Einmalvergütung abgezogen)</t>
  </si>
  <si>
    <t>Einnahmen durch Einspeisung des Solarstroms</t>
  </si>
  <si>
    <t>Departement für Inneres und Volkswirtschaft</t>
  </si>
  <si>
    <t>Energie</t>
  </si>
  <si>
    <t>Das fertig ausgefüllte Excel zeigt dem Liegenschaftsbesitzer auf,  wie hoch die Investition ausfällt und wie lange die Amortisation dauert.</t>
  </si>
  <si>
    <t>Vereinfachende Annahmen und Hinweise</t>
  </si>
  <si>
    <t>Totale Kosten exkl. MwSt.</t>
  </si>
  <si>
    <t>Totale Kosten inkl. MwSt.</t>
  </si>
  <si>
    <t>Kosten für Wechselrichter (exkl. MwSt.)</t>
  </si>
  <si>
    <t>Installationskosten (exkl. MwSt.)</t>
  </si>
  <si>
    <t>Kosten für Module (exkl. MwSt.)</t>
  </si>
  <si>
    <t>EVU Musterhausen</t>
  </si>
  <si>
    <t>Bei Fragen geben wir gerne per E-Mail energie@tg.ch oder Telefon 058 345 54 80 Auskunft.</t>
  </si>
  <si>
    <t>Weitere Informationen finden Sie unter www.energie.tg.ch/eigenverbrauch.</t>
  </si>
  <si>
    <t>Angaben zu Planer/Installateur</t>
  </si>
  <si>
    <t>Name Planer/Installateur</t>
  </si>
  <si>
    <r>
      <t xml:space="preserve">Der </t>
    </r>
    <r>
      <rPr>
        <u/>
        <sz val="12"/>
        <color theme="1"/>
        <rFont val="Calibri"/>
        <family val="2"/>
        <scheme val="minor"/>
      </rPr>
      <t>Liegenschaftsbesitzer</t>
    </r>
    <r>
      <rPr>
        <sz val="12"/>
        <color theme="1"/>
        <rFont val="Calibri"/>
        <family val="2"/>
        <scheme val="minor"/>
      </rPr>
      <t xml:space="preserve"> füllt die </t>
    </r>
    <r>
      <rPr>
        <u/>
        <sz val="12"/>
        <color theme="1"/>
        <rFont val="Calibri"/>
        <family val="2"/>
        <scheme val="minor"/>
      </rPr>
      <t xml:space="preserve">blau markierten Felder </t>
    </r>
    <r>
      <rPr>
        <sz val="12"/>
        <color theme="1"/>
        <rFont val="Calibri"/>
        <family val="2"/>
        <scheme val="minor"/>
      </rPr>
      <t>aus.</t>
    </r>
  </si>
  <si>
    <r>
      <t>m</t>
    </r>
    <r>
      <rPr>
        <vertAlign val="superscript"/>
        <sz val="12"/>
        <color theme="1"/>
        <rFont val="Calibri"/>
        <family val="2"/>
        <scheme val="minor"/>
      </rPr>
      <t>2</t>
    </r>
  </si>
  <si>
    <r>
      <t xml:space="preserve">Alle weitere Kosten zusammengefasst
</t>
    </r>
    <r>
      <rPr>
        <sz val="12"/>
        <color theme="4"/>
        <rFont val="Calibri"/>
        <family val="2"/>
        <scheme val="minor"/>
      </rPr>
      <t>(wie Gerüst, Kabel etc.)</t>
    </r>
  </si>
  <si>
    <r>
      <t xml:space="preserve">Einmalvergütung (anwendbar bis 30kWp)
</t>
    </r>
    <r>
      <rPr>
        <sz val="12"/>
        <color theme="4"/>
        <rFont val="Calibri"/>
        <family val="2"/>
        <scheme val="minor"/>
      </rPr>
      <t>Stand 01.10.2015, voraussichtlich bis 31.03.2017</t>
    </r>
  </si>
  <si>
    <r>
      <t xml:space="preserve">Kommt ein Leistungstarif für Eigenverbrauchsgemein-schaften zur Anwendung?
</t>
    </r>
    <r>
      <rPr>
        <sz val="12"/>
        <color theme="4"/>
        <rFont val="Calibri"/>
        <family val="2"/>
        <scheme val="minor"/>
      </rPr>
      <t>Gemäss Vorgaben des lokalen EVU.</t>
    </r>
  </si>
  <si>
    <r>
      <t xml:space="preserve">Laufende Zusatzkosten für den Zähler am Netzanschlusspunkt der Eigenverbrauchsgemeinschaft
</t>
    </r>
    <r>
      <rPr>
        <sz val="12"/>
        <color rgb="FF4F81BD"/>
        <rFont val="Calibri"/>
        <family val="2"/>
        <scheme val="minor"/>
      </rPr>
      <t>Gemäss Vorgaben des lokalen EVU, meist genügt ein bidirektionaler Zähler.</t>
    </r>
  </si>
  <si>
    <t>__ Tarifblatt für Rücklieferung von PV-Strom (Einspeisung ins Netz)</t>
  </si>
  <si>
    <r>
      <t xml:space="preserve">Die </t>
    </r>
    <r>
      <rPr>
        <u/>
        <sz val="12"/>
        <color theme="1"/>
        <rFont val="Calibri"/>
        <family val="2"/>
        <scheme val="minor"/>
      </rPr>
      <t>grün markierten Felder</t>
    </r>
    <r>
      <rPr>
        <sz val="12"/>
        <color theme="1"/>
        <rFont val="Calibri"/>
        <family val="2"/>
        <scheme val="minor"/>
      </rPr>
      <t xml:space="preserve"> werden vom </t>
    </r>
    <r>
      <rPr>
        <u/>
        <sz val="12"/>
        <color theme="1"/>
        <rFont val="Calibri"/>
        <family val="2"/>
        <scheme val="minor"/>
      </rPr>
      <t>Planer/Installateur</t>
    </r>
    <r>
      <rPr>
        <sz val="12"/>
        <color theme="1"/>
        <rFont val="Calibri"/>
        <family val="2"/>
        <scheme val="minor"/>
      </rPr>
      <t xml:space="preserve"> ausgefüllt.</t>
    </r>
  </si>
  <si>
    <t>Damit die Vorlage korrekt ausgefüllt werden kann, müssen vom Planer/Installateur vorgängig die Bedingungen (Stromtarife, Zählerkosten etc.) beim lokalen Energieversorgungsunternehmen (EVU) abgeklärt werden. Danach wird das ausgefüllte Dokument an den Liegenschaftsbesitzer zurückgesendet.</t>
  </si>
  <si>
    <t xml:space="preserve">Der Liegenschaftsbesitzer kann dann diese Vorlage an einen oder mehrere Planer/Installateure seiner Wahl per E-Mail senden (siehe z.B. www.solarprofis.ch).
</t>
  </si>
  <si>
    <t>E-Mail</t>
  </si>
  <si>
    <r>
      <t>Erwarteter Ertrag der Anlage</t>
    </r>
    <r>
      <rPr>
        <vertAlign val="superscript"/>
        <sz val="12"/>
        <color theme="1"/>
        <rFont val="Calibri"/>
        <family val="2"/>
        <scheme val="minor"/>
      </rPr>
      <t>1</t>
    </r>
  </si>
  <si>
    <t>Resultierende totale Investitionkosten 
der produzierenden Solaranlage (inkl. MwSt.)</t>
  </si>
  <si>
    <r>
      <t>Haushaltsstromtarif (Hochtarif, Standardprodukt)</t>
    </r>
    <r>
      <rPr>
        <vertAlign val="superscript"/>
        <sz val="12"/>
        <color theme="1"/>
        <rFont val="Calibri"/>
        <family val="2"/>
        <scheme val="minor"/>
      </rPr>
      <t>3</t>
    </r>
  </si>
  <si>
    <r>
      <t>Eigenverbrauchsgrad</t>
    </r>
    <r>
      <rPr>
        <vertAlign val="superscript"/>
        <sz val="12"/>
        <color theme="1"/>
        <rFont val="Calibri"/>
        <family val="2"/>
        <scheme val="minor"/>
      </rPr>
      <t>4</t>
    </r>
  </si>
  <si>
    <t>Ausgaben für Wartung und Betrieb</t>
  </si>
  <si>
    <r>
      <t>Abzug Leistungstarif (Annäherung)</t>
    </r>
    <r>
      <rPr>
        <vertAlign val="superscript"/>
        <sz val="12"/>
        <color theme="1"/>
        <rFont val="Calibri"/>
        <family val="2"/>
        <scheme val="minor"/>
      </rPr>
      <t>5</t>
    </r>
  </si>
  <si>
    <r>
      <rPr>
        <vertAlign val="superscript"/>
        <sz val="9"/>
        <color theme="1"/>
        <rFont val="Calibri"/>
        <family val="2"/>
        <scheme val="minor"/>
      </rPr>
      <t>1</t>
    </r>
    <r>
      <rPr>
        <sz val="9"/>
        <color theme="1"/>
        <rFont val="Calibri"/>
        <family val="2"/>
        <scheme val="minor"/>
      </rPr>
      <t>Die Moduldegradation wurde bei den Berechnungen nicht berücksichtigt. Häufig wird eine Degradation von 20 % nach 25 Jahren angenommen. Meist besteht hierfür eine Garantie vom Hersteller der Module.</t>
    </r>
  </si>
  <si>
    <r>
      <rPr>
        <vertAlign val="superscript"/>
        <sz val="9"/>
        <color theme="1"/>
        <rFont val="Calibri"/>
        <family val="2"/>
        <scheme val="minor"/>
      </rPr>
      <t>2</t>
    </r>
    <r>
      <rPr>
        <sz val="9"/>
        <color theme="1"/>
        <rFont val="Calibri"/>
        <family val="2"/>
        <scheme val="minor"/>
      </rPr>
      <t>Der Einspeisetarif für Solarstrom kann jährlich vom EVU angepasst werden.</t>
    </r>
  </si>
  <si>
    <r>
      <rPr>
        <vertAlign val="superscript"/>
        <sz val="9"/>
        <color theme="1"/>
        <rFont val="Calibri"/>
        <family val="2"/>
        <scheme val="minor"/>
      </rPr>
      <t>3</t>
    </r>
    <r>
      <rPr>
        <sz val="9"/>
        <color theme="1"/>
        <rFont val="Calibri"/>
        <family val="2"/>
        <scheme val="minor"/>
      </rPr>
      <t>Die Strompreisentwicklung wurde bei den Berechnungen nicht berücksichtigt.</t>
    </r>
  </si>
  <si>
    <r>
      <rPr>
        <vertAlign val="superscript"/>
        <sz val="9"/>
        <color theme="1"/>
        <rFont val="Calibri"/>
        <family val="2"/>
        <scheme val="minor"/>
      </rPr>
      <t>4</t>
    </r>
    <r>
      <rPr>
        <sz val="9"/>
        <color theme="1"/>
        <rFont val="Calibri"/>
        <family val="2"/>
        <scheme val="minor"/>
      </rPr>
      <t>Der berechnete Eigenverbrauchsgrad entspricht einer groben Abschätzung, die individuelle Situation kann  je nach Verbrauchsprofil stark abweichen.</t>
    </r>
  </si>
  <si>
    <r>
      <t>Geschätzte Amortisationsdauer</t>
    </r>
    <r>
      <rPr>
        <vertAlign val="superscript"/>
        <sz val="12"/>
        <color theme="1"/>
        <rFont val="Calibri"/>
        <family val="2"/>
        <scheme val="minor"/>
      </rPr>
      <t>6</t>
    </r>
  </si>
  <si>
    <r>
      <rPr>
        <vertAlign val="superscript"/>
        <sz val="9"/>
        <color theme="1"/>
        <rFont val="Calibri"/>
        <family val="2"/>
        <scheme val="minor"/>
      </rPr>
      <t>6</t>
    </r>
    <r>
      <rPr>
        <sz val="9"/>
        <color theme="1"/>
        <rFont val="Calibri"/>
        <family val="2"/>
        <scheme val="minor"/>
      </rPr>
      <t>Bei der Berechnung der statischen Amortisationsdauer wird keine Kapitalverzinsung hinterlegt.</t>
    </r>
  </si>
  <si>
    <r>
      <rPr>
        <vertAlign val="superscript"/>
        <sz val="9"/>
        <color theme="1"/>
        <rFont val="Calibri"/>
        <family val="2"/>
        <scheme val="minor"/>
      </rPr>
      <t>5</t>
    </r>
    <r>
      <rPr>
        <sz val="9"/>
        <color theme="1"/>
        <rFont val="Calibri"/>
        <family val="2"/>
        <scheme val="minor"/>
      </rPr>
      <t>Die Einführung eines Leistungstarifs führt dazu, dass weniger Stromkosten über den variablen Arbeitspreis eingespart werden können. Hier wurde eine vereinfachende Annahme für den Fall "Leistungspreis" getroffen: Man spart 5 Rp. weniger auf den eigenverbrauchten Strom gegenüber dem Standardhaushaltstarif im HT. Eine genauere Einführung in die Thematik findet sich hier: www.ezs.ch/eigenverbrauch &gt;&gt; Hintergrundbericht &gt;&gt;  13.2.1.</t>
    </r>
  </si>
  <si>
    <t>Mit den Resultaten dieses Dokuments ist der erste Schritt ("Die Prüfung der Idee") abgeschlossen und die Grundlagen für den Investitionsentscheid sind geschaffen. Bei der Investitionsentscheidung für eine Solarstromanlage ist meist nicht nur der rein finanzielle Aspekt ausschlaggebend. Zunehmend spielen auch Vorgaben durch die Kantone bei der Sanierung oder dem Neubau eine wichtige Rolle. Auch die Attraktivität der Liegenschaft, wie  bessere Vermietbarkeit, sollte beim Entscheid gewichtet werden.
Mit der Beauftragung eines Installationsunternehmers kann das Projekt starten.</t>
  </si>
  <si>
    <t>Erwarteter Ertrag der Anlage</t>
  </si>
  <si>
    <t>Geschätzte Amortisationsdauer</t>
  </si>
  <si>
    <t>Name des Energieversorgungsunternehmens</t>
  </si>
  <si>
    <t>__ Tarifblatt Haushaltstrom Standard vom lokalen EVU</t>
  </si>
  <si>
    <r>
      <t>Einspeisetarif für Solarstromeinspeisung ins Netz</t>
    </r>
    <r>
      <rPr>
        <vertAlign val="superscript"/>
        <sz val="12"/>
        <color theme="1"/>
        <rFont val="Calibri"/>
        <family val="2"/>
        <scheme val="minor"/>
      </rPr>
      <t>2</t>
    </r>
    <r>
      <rPr>
        <sz val="12"/>
        <color theme="1"/>
        <rFont val="Calibri"/>
        <family val="2"/>
        <scheme val="minor"/>
      </rPr>
      <t xml:space="preserve"> 
</t>
    </r>
    <r>
      <rPr>
        <sz val="12"/>
        <color theme="4"/>
        <rFont val="Calibri"/>
        <family val="2"/>
        <scheme val="minor"/>
      </rPr>
      <t>(im Hochtarif)</t>
    </r>
  </si>
  <si>
    <r>
      <t xml:space="preserve">Laufende Zusatzkosten für Zähler der einzelnen Haushalte der Eigenverbrauchsgemeinschaft
</t>
    </r>
    <r>
      <rPr>
        <sz val="12"/>
        <color theme="4"/>
        <rFont val="Calibri"/>
        <family val="2"/>
        <scheme val="minor"/>
      </rPr>
      <t>Gemäss Vorgaben des lokalen EVU, oft ohne Zusatzkosten.</t>
    </r>
  </si>
  <si>
    <t>__ Tarifblatt optional mit speziellen Bestimmungen für Eigenverbrauchsregelung (z.B. Leistungstarif)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</si>
</sst>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_ * #,##0_ ;_ * \-#,##0_ ;_ * &quot;-&quot;??_ ;_ @_ "/>
    <numFmt numFmtId="166" formatCode="#,##0_ ;\-#,##0\ "/>
  </numFmts>
  <fonts count="23"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1"/>
      <name val="Calibri"/>
      <family val="2"/>
      <scheme val="minor"/>
    </font>
    <font>
      <sz val="18"/>
      <color rgb="FF17365D"/>
      <name val="Calibri"/>
      <family val="2"/>
    </font>
    <font>
      <b/>
      <sz val="22"/>
      <color rgb="FF17365D"/>
      <name val="Calibri"/>
      <family val="2"/>
    </font>
    <font>
      <sz val="16"/>
      <color rgb="FF17365D"/>
      <name val="Calibri"/>
      <family val="2"/>
    </font>
    <font>
      <sz val="9"/>
      <color indexed="81"/>
      <name val="Tahoma"/>
      <family val="2"/>
    </font>
    <font>
      <b/>
      <sz val="10"/>
      <color theme="1"/>
      <name val="Arial"/>
      <family val="2"/>
    </font>
    <font>
      <b/>
      <sz val="12"/>
      <color theme="1"/>
      <name val="Calibri"/>
      <family val="2"/>
      <scheme val="minor"/>
    </font>
    <font>
      <sz val="12"/>
      <name val="Calibri"/>
      <family val="2"/>
      <scheme val="minor"/>
    </font>
    <font>
      <sz val="12"/>
      <color theme="1"/>
      <name val="Calibri"/>
      <family val="2"/>
      <scheme val="minor"/>
    </font>
    <font>
      <u/>
      <sz val="12"/>
      <color theme="1"/>
      <name val="Calibri"/>
      <family val="2"/>
      <scheme val="minor"/>
    </font>
    <font>
      <sz val="12"/>
      <color theme="4"/>
      <name val="Calibri"/>
      <family val="2"/>
      <scheme val="minor"/>
    </font>
    <font>
      <u/>
      <sz val="12"/>
      <color theme="10"/>
      <name val="Calibri"/>
      <family val="2"/>
      <scheme val="minor"/>
    </font>
    <font>
      <vertAlign val="superscript"/>
      <sz val="12"/>
      <color theme="1"/>
      <name val="Calibri"/>
      <family val="2"/>
      <scheme val="minor"/>
    </font>
    <font>
      <sz val="12"/>
      <color rgb="FF4F81BD"/>
      <name val="Calibri"/>
      <family val="2"/>
      <scheme val="minor"/>
    </font>
    <font>
      <sz val="12"/>
      <color rgb="FFFF0000"/>
      <name val="Calibri"/>
      <family val="2"/>
      <scheme val="minor"/>
    </font>
    <font>
      <b/>
      <sz val="12"/>
      <name val="Calibri"/>
      <family val="2"/>
      <scheme val="minor"/>
    </font>
    <font>
      <sz val="11"/>
      <color theme="0"/>
      <name val="Calibri"/>
      <family val="2"/>
      <scheme val="minor"/>
    </font>
    <font>
      <sz val="9"/>
      <color theme="1"/>
      <name val="Calibri"/>
      <family val="2"/>
      <scheme val="minor"/>
    </font>
    <font>
      <vertAlign val="superscrip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right/>
      <top/>
      <bottom style="thin">
        <color theme="0" tint="-0.499984740745262"/>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s>
  <cellStyleXfs count="4">
    <xf numFmtId="0" fontId="0" fillId="0" borderId="0"/>
    <xf numFmtId="0" fontId="3"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84">
    <xf numFmtId="0" fontId="0" fillId="0" borderId="0" xfId="0"/>
    <xf numFmtId="0" fontId="4" fillId="0" borderId="0" xfId="0" applyFont="1"/>
    <xf numFmtId="0" fontId="5" fillId="0" borderId="0" xfId="0" applyFont="1" applyAlignment="1">
      <alignment vertical="center"/>
    </xf>
    <xf numFmtId="0" fontId="0" fillId="0" borderId="0" xfId="0" applyFont="1"/>
    <xf numFmtId="0" fontId="0" fillId="0" borderId="0" xfId="0" applyFill="1"/>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top"/>
    </xf>
    <xf numFmtId="0" fontId="9"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0" fontId="11" fillId="0" borderId="0" xfId="0" applyFont="1"/>
    <xf numFmtId="0" fontId="12" fillId="0" borderId="0" xfId="0" applyFont="1"/>
    <xf numFmtId="0" fontId="10" fillId="0" borderId="0" xfId="0" applyFont="1" applyFill="1"/>
    <xf numFmtId="0" fontId="14" fillId="0" borderId="0" xfId="0" applyFont="1" applyFill="1"/>
    <xf numFmtId="0" fontId="12" fillId="2" borderId="1" xfId="0" applyFont="1" applyFill="1" applyBorder="1" applyAlignment="1">
      <alignment vertical="center" wrapText="1"/>
    </xf>
    <xf numFmtId="0" fontId="12" fillId="4" borderId="1" xfId="0" applyFont="1" applyFill="1" applyBorder="1" applyAlignment="1" applyProtection="1">
      <alignment vertical="center" wrapText="1"/>
      <protection locked="0"/>
    </xf>
    <xf numFmtId="0" fontId="12" fillId="2" borderId="1" xfId="0" applyFont="1" applyFill="1" applyBorder="1" applyAlignment="1" applyProtection="1">
      <alignment vertical="center" wrapText="1"/>
      <protection locked="0"/>
    </xf>
    <xf numFmtId="0" fontId="12" fillId="4" borderId="1" xfId="0" applyFont="1" applyFill="1" applyBorder="1" applyAlignment="1" applyProtection="1">
      <alignment horizontal="left" vertical="center" wrapText="1"/>
      <protection locked="0"/>
    </xf>
    <xf numFmtId="0" fontId="15" fillId="4" borderId="1" xfId="1" applyFont="1" applyFill="1" applyBorder="1" applyAlignment="1" applyProtection="1">
      <alignment horizontal="left" vertical="center" wrapText="1"/>
      <protection locked="0"/>
    </xf>
    <xf numFmtId="0" fontId="11" fillId="4" borderId="1" xfId="0" applyFont="1" applyFill="1" applyBorder="1" applyAlignment="1" applyProtection="1">
      <alignment vertical="center" wrapText="1"/>
      <protection locked="0"/>
    </xf>
    <xf numFmtId="0" fontId="12" fillId="0" borderId="0" xfId="0" applyFont="1" applyFill="1" applyBorder="1" applyAlignment="1">
      <alignment vertical="center" wrapText="1"/>
    </xf>
    <xf numFmtId="0" fontId="11" fillId="0" borderId="0" xfId="0" applyFont="1" applyFill="1" applyBorder="1" applyAlignment="1" applyProtection="1">
      <alignment vertical="center" wrapText="1"/>
      <protection locked="0"/>
    </xf>
    <xf numFmtId="0" fontId="12" fillId="0" borderId="0" xfId="0" applyFont="1" applyFill="1"/>
    <xf numFmtId="0" fontId="11" fillId="0" borderId="0" xfId="0" applyFont="1" applyFill="1"/>
    <xf numFmtId="0" fontId="10" fillId="0" borderId="0" xfId="0" applyFont="1" applyFill="1" applyAlignment="1">
      <alignment vertical="center"/>
    </xf>
    <xf numFmtId="0" fontId="12" fillId="0" borderId="1" xfId="0" applyFont="1" applyBorder="1" applyAlignment="1">
      <alignment vertical="center" wrapText="1"/>
    </xf>
    <xf numFmtId="0" fontId="11" fillId="3" borderId="1" xfId="0" applyFont="1" applyFill="1" applyBorder="1" applyAlignment="1" applyProtection="1">
      <alignment vertical="center" wrapText="1"/>
      <protection locked="0"/>
    </xf>
    <xf numFmtId="0" fontId="11" fillId="0" borderId="1" xfId="0" applyFont="1" applyBorder="1" applyAlignment="1" applyProtection="1">
      <alignment vertical="center" wrapText="1"/>
    </xf>
    <xf numFmtId="0" fontId="15" fillId="0" borderId="1" xfId="1" applyFont="1" applyBorder="1" applyAlignment="1">
      <alignment wrapText="1"/>
    </xf>
    <xf numFmtId="0" fontId="12" fillId="0" borderId="1" xfId="0" applyFont="1" applyFill="1" applyBorder="1" applyAlignment="1">
      <alignment vertical="center" wrapText="1"/>
    </xf>
    <xf numFmtId="0" fontId="12" fillId="0" borderId="3" xfId="0" applyFont="1" applyBorder="1" applyAlignment="1">
      <alignment vertical="center" wrapText="1"/>
    </xf>
    <xf numFmtId="0" fontId="12" fillId="0" borderId="6" xfId="0" applyFont="1" applyFill="1" applyBorder="1" applyAlignment="1">
      <alignment vertical="center" wrapText="1"/>
    </xf>
    <xf numFmtId="0" fontId="11" fillId="3" borderId="1" xfId="0" applyFont="1" applyFill="1" applyBorder="1" applyAlignment="1" applyProtection="1">
      <alignment horizontal="right" vertical="center" wrapText="1"/>
      <protection locked="0"/>
    </xf>
    <xf numFmtId="0" fontId="18" fillId="0" borderId="0" xfId="0" applyFont="1"/>
    <xf numFmtId="9" fontId="11" fillId="0" borderId="1" xfId="3" applyFont="1" applyFill="1" applyBorder="1"/>
    <xf numFmtId="0" fontId="12" fillId="0" borderId="1" xfId="0" applyFont="1" applyBorder="1"/>
    <xf numFmtId="165" fontId="11" fillId="0" borderId="1" xfId="0" applyNumberFormat="1" applyFont="1" applyBorder="1" applyAlignment="1">
      <alignment horizontal="right" vertical="center" wrapText="1"/>
    </xf>
    <xf numFmtId="165" fontId="11" fillId="0" borderId="2" xfId="0" applyNumberFormat="1" applyFont="1" applyBorder="1" applyAlignment="1">
      <alignment horizontal="right" vertical="center" wrapText="1"/>
    </xf>
    <xf numFmtId="0" fontId="12" fillId="0" borderId="2" xfId="0" applyFont="1" applyBorder="1" applyAlignment="1">
      <alignment vertical="center" wrapText="1"/>
    </xf>
    <xf numFmtId="1" fontId="11" fillId="0" borderId="3" xfId="0" applyNumberFormat="1" applyFont="1" applyBorder="1" applyAlignment="1">
      <alignment horizontal="right" vertical="center" wrapText="1"/>
    </xf>
    <xf numFmtId="164" fontId="12" fillId="0" borderId="6" xfId="0" applyNumberFormat="1" applyFont="1" applyFill="1" applyBorder="1" applyAlignment="1">
      <alignment vertical="center" wrapText="1"/>
    </xf>
    <xf numFmtId="164" fontId="12" fillId="0" borderId="0" xfId="0" applyNumberFormat="1" applyFont="1" applyFill="1" applyBorder="1" applyAlignment="1">
      <alignment vertical="center" wrapText="1"/>
    </xf>
    <xf numFmtId="0" fontId="10" fillId="0" borderId="0" xfId="0" applyFont="1"/>
    <xf numFmtId="0" fontId="19" fillId="0" borderId="0" xfId="0" applyFont="1"/>
    <xf numFmtId="0" fontId="12" fillId="3" borderId="0" xfId="0" applyFont="1" applyFill="1" applyBorder="1"/>
    <xf numFmtId="0" fontId="12" fillId="3" borderId="4" xfId="0" applyFont="1" applyFill="1" applyBorder="1"/>
    <xf numFmtId="0" fontId="12" fillId="3" borderId="5" xfId="0" applyFont="1" applyFill="1" applyBorder="1"/>
    <xf numFmtId="0" fontId="12" fillId="0" borderId="0" xfId="0" applyFont="1" applyBorder="1"/>
    <xf numFmtId="0" fontId="11" fillId="0" borderId="0" xfId="0" applyFont="1" applyBorder="1"/>
    <xf numFmtId="0" fontId="12" fillId="3" borderId="0" xfId="0" applyFont="1" applyFill="1"/>
    <xf numFmtId="0" fontId="20" fillId="0" borderId="0" xfId="0" applyFont="1"/>
    <xf numFmtId="0" fontId="20" fillId="0" borderId="0" xfId="0" applyFont="1" applyBorder="1"/>
    <xf numFmtId="9" fontId="20" fillId="0" borderId="0" xfId="3" applyFont="1" applyBorder="1"/>
    <xf numFmtId="9" fontId="20" fillId="0" borderId="0" xfId="3" applyFont="1" applyFill="1" applyBorder="1"/>
    <xf numFmtId="0" fontId="21" fillId="0" borderId="0" xfId="0" applyFont="1" applyAlignment="1">
      <alignment horizontal="left" wrapText="1"/>
    </xf>
    <xf numFmtId="165" fontId="11" fillId="5" borderId="0" xfId="0" applyNumberFormat="1" applyFont="1" applyFill="1" applyBorder="1"/>
    <xf numFmtId="164" fontId="12" fillId="5" borderId="0" xfId="0" applyNumberFormat="1" applyFont="1" applyFill="1" applyBorder="1"/>
    <xf numFmtId="0" fontId="11" fillId="5" borderId="8" xfId="0" applyFont="1" applyFill="1" applyBorder="1"/>
    <xf numFmtId="0" fontId="12" fillId="5" borderId="8" xfId="0" applyFont="1" applyFill="1" applyBorder="1"/>
    <xf numFmtId="0" fontId="19" fillId="0" borderId="7" xfId="0" applyFont="1" applyBorder="1"/>
    <xf numFmtId="0" fontId="11" fillId="0" borderId="7" xfId="0" applyFont="1" applyBorder="1"/>
    <xf numFmtId="0" fontId="12" fillId="0" borderId="7" xfId="0" applyFont="1" applyBorder="1"/>
    <xf numFmtId="0" fontId="12" fillId="5" borderId="0" xfId="0" applyFont="1" applyFill="1" applyBorder="1"/>
    <xf numFmtId="0" fontId="11" fillId="5" borderId="0" xfId="0" applyFont="1" applyFill="1" applyBorder="1"/>
    <xf numFmtId="0" fontId="0" fillId="0" borderId="8" xfId="0" applyBorder="1"/>
    <xf numFmtId="0" fontId="12" fillId="3" borderId="0" xfId="0" applyFont="1" applyFill="1" applyProtection="1">
      <protection locked="0"/>
    </xf>
    <xf numFmtId="0" fontId="11" fillId="3" borderId="4" xfId="0" applyFont="1" applyFill="1" applyBorder="1" applyProtection="1">
      <protection locked="0"/>
    </xf>
    <xf numFmtId="0" fontId="11" fillId="3" borderId="5" xfId="0" applyFont="1" applyFill="1" applyBorder="1" applyProtection="1">
      <protection locked="0"/>
    </xf>
    <xf numFmtId="166" fontId="11" fillId="0" borderId="1" xfId="2" applyNumberFormat="1" applyFont="1" applyBorder="1" applyAlignment="1" applyProtection="1">
      <alignment vertical="center" wrapText="1"/>
    </xf>
    <xf numFmtId="166" fontId="11" fillId="3" borderId="1" xfId="2" applyNumberFormat="1" applyFont="1" applyFill="1" applyBorder="1" applyAlignment="1" applyProtection="1">
      <alignment vertical="center" wrapText="1"/>
      <protection locked="0"/>
    </xf>
    <xf numFmtId="166" fontId="11" fillId="0" borderId="1" xfId="2" applyNumberFormat="1" applyFont="1" applyBorder="1" applyAlignment="1">
      <alignment vertical="center" wrapText="1"/>
    </xf>
    <xf numFmtId="166" fontId="11" fillId="0" borderId="3" xfId="2" applyNumberFormat="1" applyFont="1" applyBorder="1" applyAlignment="1">
      <alignment vertical="center" wrapText="1"/>
    </xf>
    <xf numFmtId="166" fontId="11" fillId="0" borderId="6" xfId="2" applyNumberFormat="1" applyFont="1" applyFill="1" applyBorder="1" applyAlignment="1">
      <alignment vertical="center" wrapText="1"/>
    </xf>
    <xf numFmtId="166" fontId="11" fillId="0" borderId="6" xfId="0" applyNumberFormat="1" applyFont="1" applyFill="1" applyBorder="1" applyAlignment="1">
      <alignment vertical="center" wrapText="1"/>
    </xf>
    <xf numFmtId="49" fontId="12" fillId="0" borderId="0" xfId="0" applyNumberFormat="1" applyFont="1" applyAlignment="1">
      <alignment horizontal="left" wrapText="1"/>
    </xf>
    <xf numFmtId="49" fontId="10" fillId="0" borderId="0" xfId="0" applyNumberFormat="1" applyFont="1" applyAlignment="1">
      <alignment horizontal="left" wrapText="1"/>
    </xf>
    <xf numFmtId="0" fontId="12" fillId="4" borderId="0" xfId="0" applyFont="1" applyFill="1" applyAlignment="1">
      <alignment horizontal="left" vertical="top" wrapText="1"/>
    </xf>
    <xf numFmtId="0" fontId="12" fillId="3" borderId="0" xfId="0" applyFont="1" applyFill="1" applyAlignment="1">
      <alignment horizontal="left" vertical="top" wrapText="1"/>
    </xf>
    <xf numFmtId="0" fontId="12" fillId="0" borderId="0" xfId="0" applyFont="1" applyFill="1" applyAlignment="1">
      <alignment horizontal="left" vertical="top" wrapText="1"/>
    </xf>
    <xf numFmtId="0" fontId="21" fillId="0" borderId="0" xfId="0" applyFont="1" applyAlignment="1">
      <alignment horizontal="left" wrapText="1"/>
    </xf>
    <xf numFmtId="0" fontId="12" fillId="5" borderId="9" xfId="0" applyFont="1" applyFill="1" applyBorder="1" applyAlignment="1">
      <alignment horizontal="left" wrapText="1"/>
    </xf>
    <xf numFmtId="0" fontId="12" fillId="5" borderId="7" xfId="0" applyFont="1" applyFill="1" applyBorder="1" applyAlignment="1">
      <alignment horizontal="left" wrapText="1"/>
    </xf>
    <xf numFmtId="0" fontId="12" fillId="5" borderId="10" xfId="0" applyFont="1" applyFill="1" applyBorder="1" applyAlignment="1">
      <alignment horizontal="left" wrapText="1"/>
    </xf>
  </cellXfs>
  <cellStyles count="4">
    <cellStyle name="Hyperlink" xfId="1" builtinId="8"/>
    <cellStyle name="Komma" xfId="2" builtinId="3"/>
    <cellStyle name="Prozent" xfId="3"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1676402</xdr:colOff>
      <xdr:row>1</xdr:row>
      <xdr:rowOff>9525</xdr:rowOff>
    </xdr:from>
    <xdr:to>
      <xdr:col>3</xdr:col>
      <xdr:colOff>808169</xdr:colOff>
      <xdr:row>4</xdr:row>
      <xdr:rowOff>57113</xdr:rowOff>
    </xdr:to>
    <xdr:pic>
      <xdr:nvPicPr>
        <xdr:cNvPr id="3" name="Grafik 2" descr="Logo Kanton Thurgau"/>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2" y="200025"/>
          <a:ext cx="1606362" cy="603848"/>
        </a:xfrm>
        <a:prstGeom prst="rect">
          <a:avLst/>
        </a:prstGeom>
        <a:noFill/>
        <a:ln>
          <a:noFill/>
        </a:ln>
      </xdr:spPr>
    </xdr:pic>
    <xdr:clientData/>
  </xdr:twoCellAnchor>
  <xdr:twoCellAnchor editAs="oneCell">
    <xdr:from>
      <xdr:col>0</xdr:col>
      <xdr:colOff>222884</xdr:colOff>
      <xdr:row>97</xdr:row>
      <xdr:rowOff>116204</xdr:rowOff>
    </xdr:from>
    <xdr:to>
      <xdr:col>3</xdr:col>
      <xdr:colOff>792480</xdr:colOff>
      <xdr:row>108</xdr:row>
      <xdr:rowOff>135255</xdr:rowOff>
    </xdr:to>
    <xdr:pic>
      <xdr:nvPicPr>
        <xdr:cNvPr id="4" name="Grafik 3"/>
        <xdr:cNvPicPr/>
      </xdr:nvPicPr>
      <xdr:blipFill rotWithShape="1">
        <a:blip xmlns:r="http://schemas.openxmlformats.org/officeDocument/2006/relationships" r:embed="rId2"/>
        <a:srcRect l="2371" r="1116"/>
        <a:stretch/>
      </xdr:blipFill>
      <xdr:spPr>
        <a:xfrm>
          <a:off x="222884" y="25475564"/>
          <a:ext cx="7061836" cy="228219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jrc.ec.europa.eu/pvgis/apps4/pvest.php" TargetMode="External"/><Relationship Id="rId7" Type="http://schemas.openxmlformats.org/officeDocument/2006/relationships/comments" Target="../comments1.xml"/><Relationship Id="rId2" Type="http://schemas.openxmlformats.org/officeDocument/2006/relationships/hyperlink" Target="mailto:hans@muster.ch"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D122"/>
  <sheetViews>
    <sheetView showGridLines="0" tabSelected="1" showWhiteSpace="0" view="pageLayout" topLeftCell="B1" zoomScaleNormal="100" zoomScaleSheetLayoutView="96" workbookViewId="0">
      <selection activeCell="B19" sqref="B19"/>
    </sheetView>
  </sheetViews>
  <sheetFormatPr baseColWidth="10" defaultRowHeight="15" x14ac:dyDescent="0.25"/>
  <cols>
    <col min="1" max="1" width="3.28515625" customWidth="1"/>
    <col min="2" max="2" width="53.28515625" style="3" customWidth="1"/>
    <col min="3" max="3" width="36.42578125" style="1" customWidth="1"/>
    <col min="4" max="4" width="13.28515625" customWidth="1"/>
  </cols>
  <sheetData>
    <row r="2" spans="1:4" x14ac:dyDescent="0.25">
      <c r="B2" s="8" t="s">
        <v>54</v>
      </c>
    </row>
    <row r="3" spans="1:4" x14ac:dyDescent="0.25">
      <c r="B3" s="9" t="s">
        <v>55</v>
      </c>
    </row>
    <row r="7" spans="1:4" ht="28.5" x14ac:dyDescent="0.25">
      <c r="B7" s="5" t="s">
        <v>28</v>
      </c>
    </row>
    <row r="8" spans="1:4" ht="21" x14ac:dyDescent="0.25">
      <c r="B8" s="6" t="s">
        <v>29</v>
      </c>
    </row>
    <row r="9" spans="1:4" ht="21" x14ac:dyDescent="0.25">
      <c r="B9" s="6" t="s">
        <v>30</v>
      </c>
    </row>
    <row r="10" spans="1:4" ht="23.25" x14ac:dyDescent="0.25">
      <c r="B10" s="2"/>
    </row>
    <row r="11" spans="1:4" ht="16.5" customHeight="1" x14ac:dyDescent="0.25">
      <c r="B11" s="10" t="s">
        <v>31</v>
      </c>
      <c r="C11" s="11"/>
      <c r="D11" s="12"/>
    </row>
    <row r="12" spans="1:4" ht="16.5" customHeight="1" x14ac:dyDescent="0.25">
      <c r="A12" s="7"/>
      <c r="B12" s="77" t="s">
        <v>68</v>
      </c>
      <c r="C12" s="77"/>
      <c r="D12" s="77"/>
    </row>
    <row r="13" spans="1:4" ht="31.5" customHeight="1" x14ac:dyDescent="0.25">
      <c r="A13" s="7"/>
      <c r="B13" s="77" t="s">
        <v>77</v>
      </c>
      <c r="C13" s="77"/>
      <c r="D13" s="77"/>
    </row>
    <row r="14" spans="1:4" ht="16.5" customHeight="1" x14ac:dyDescent="0.25">
      <c r="A14" s="7"/>
      <c r="B14" s="78" t="s">
        <v>75</v>
      </c>
      <c r="C14" s="78"/>
      <c r="D14" s="78"/>
    </row>
    <row r="15" spans="1:4" ht="48.6" customHeight="1" x14ac:dyDescent="0.25">
      <c r="B15" s="78" t="s">
        <v>76</v>
      </c>
      <c r="C15" s="78"/>
      <c r="D15" s="78"/>
    </row>
    <row r="16" spans="1:4" ht="31.5" customHeight="1" x14ac:dyDescent="0.25">
      <c r="A16" s="7"/>
      <c r="B16" s="79" t="s">
        <v>56</v>
      </c>
      <c r="C16" s="79"/>
      <c r="D16" s="79"/>
    </row>
    <row r="17" spans="1:4" ht="15.75" x14ac:dyDescent="0.25">
      <c r="B17" s="12"/>
      <c r="C17" s="11"/>
      <c r="D17" s="12"/>
    </row>
    <row r="18" spans="1:4" ht="16.5" customHeight="1" x14ac:dyDescent="0.25">
      <c r="A18" s="4"/>
      <c r="B18" s="13" t="s">
        <v>18</v>
      </c>
      <c r="C18" s="14"/>
      <c r="D18" s="14"/>
    </row>
    <row r="19" spans="1:4" ht="16.5" customHeight="1" x14ac:dyDescent="0.25">
      <c r="A19" s="4"/>
      <c r="B19" s="15" t="s">
        <v>0</v>
      </c>
      <c r="C19" s="16" t="s">
        <v>36</v>
      </c>
      <c r="D19" s="17"/>
    </row>
    <row r="20" spans="1:4" ht="16.5" customHeight="1" x14ac:dyDescent="0.25">
      <c r="A20" s="4"/>
      <c r="B20" s="15" t="s">
        <v>1</v>
      </c>
      <c r="C20" s="16" t="s">
        <v>25</v>
      </c>
      <c r="D20" s="17"/>
    </row>
    <row r="21" spans="1:4" ht="16.5" customHeight="1" x14ac:dyDescent="0.25">
      <c r="A21" s="4"/>
      <c r="B21" s="15" t="s">
        <v>2</v>
      </c>
      <c r="C21" s="18">
        <v>8005</v>
      </c>
      <c r="D21" s="17"/>
    </row>
    <row r="22" spans="1:4" ht="16.5" customHeight="1" x14ac:dyDescent="0.25">
      <c r="A22" s="4"/>
      <c r="B22" s="15" t="s">
        <v>78</v>
      </c>
      <c r="C22" s="19" t="s">
        <v>26</v>
      </c>
      <c r="D22" s="17"/>
    </row>
    <row r="23" spans="1:4" ht="16.5" customHeight="1" x14ac:dyDescent="0.25">
      <c r="A23" s="4"/>
      <c r="B23" s="15" t="s">
        <v>3</v>
      </c>
      <c r="C23" s="20" t="s">
        <v>27</v>
      </c>
      <c r="D23" s="15"/>
    </row>
    <row r="24" spans="1:4" ht="16.5" customHeight="1" x14ac:dyDescent="0.25">
      <c r="A24" s="4"/>
      <c r="B24" s="15" t="s">
        <v>5</v>
      </c>
      <c r="C24" s="20">
        <v>400</v>
      </c>
      <c r="D24" s="15" t="s">
        <v>69</v>
      </c>
    </row>
    <row r="25" spans="1:4" ht="16.5" customHeight="1" x14ac:dyDescent="0.25">
      <c r="A25" s="4"/>
      <c r="B25" s="15" t="s">
        <v>6</v>
      </c>
      <c r="C25" s="20">
        <v>7</v>
      </c>
      <c r="D25" s="15" t="s">
        <v>7</v>
      </c>
    </row>
    <row r="26" spans="1:4" ht="16.5" customHeight="1" x14ac:dyDescent="0.25">
      <c r="A26" s="4"/>
      <c r="B26" s="15" t="s">
        <v>8</v>
      </c>
      <c r="C26" s="20" t="s">
        <v>19</v>
      </c>
      <c r="D26" s="15" t="s">
        <v>9</v>
      </c>
    </row>
    <row r="27" spans="1:4" ht="16.899999999999999" customHeight="1" x14ac:dyDescent="0.25">
      <c r="A27" s="4"/>
      <c r="B27" s="21"/>
      <c r="C27" s="22"/>
      <c r="D27" s="21"/>
    </row>
    <row r="28" spans="1:4" ht="15.75" x14ac:dyDescent="0.25">
      <c r="A28" s="4"/>
      <c r="B28" s="23"/>
      <c r="C28" s="24"/>
      <c r="D28" s="23"/>
    </row>
    <row r="29" spans="1:4" ht="16.5" customHeight="1" x14ac:dyDescent="0.25">
      <c r="A29" s="4"/>
      <c r="B29" s="25" t="s">
        <v>17</v>
      </c>
      <c r="C29" s="24"/>
      <c r="D29" s="23"/>
    </row>
    <row r="30" spans="1:4" ht="16.5" customHeight="1" x14ac:dyDescent="0.25">
      <c r="A30" s="4"/>
      <c r="B30" s="26" t="s">
        <v>10</v>
      </c>
      <c r="C30" s="27">
        <v>30</v>
      </c>
      <c r="D30" s="26" t="s">
        <v>11</v>
      </c>
    </row>
    <row r="31" spans="1:4" ht="16.5" customHeight="1" x14ac:dyDescent="0.25">
      <c r="A31" s="4"/>
      <c r="B31" s="26" t="s">
        <v>12</v>
      </c>
      <c r="C31" s="28">
        <f>C30*6</f>
        <v>180</v>
      </c>
      <c r="D31" s="26" t="s">
        <v>69</v>
      </c>
    </row>
    <row r="32" spans="1:4" ht="16.5" customHeight="1" x14ac:dyDescent="0.25">
      <c r="A32" s="4"/>
      <c r="B32" s="26" t="s">
        <v>23</v>
      </c>
      <c r="C32" s="27" t="s">
        <v>44</v>
      </c>
      <c r="D32" s="26" t="s">
        <v>7</v>
      </c>
    </row>
    <row r="33" spans="1:4" ht="16.5" customHeight="1" x14ac:dyDescent="0.25">
      <c r="A33" s="4"/>
      <c r="B33" s="26" t="s">
        <v>32</v>
      </c>
      <c r="C33" s="27">
        <v>30</v>
      </c>
      <c r="D33" s="26" t="s">
        <v>4</v>
      </c>
    </row>
    <row r="34" spans="1:4" ht="31.5" x14ac:dyDescent="0.25">
      <c r="A34" s="4"/>
      <c r="B34" s="29" t="s">
        <v>33</v>
      </c>
      <c r="C34" s="27">
        <v>1002</v>
      </c>
      <c r="D34" s="26" t="s">
        <v>24</v>
      </c>
    </row>
    <row r="35" spans="1:4" ht="16.5" customHeight="1" x14ac:dyDescent="0.25">
      <c r="A35" s="4"/>
      <c r="B35" s="26" t="s">
        <v>79</v>
      </c>
      <c r="C35" s="69">
        <f>C34*C30</f>
        <v>30060</v>
      </c>
      <c r="D35" s="26" t="s">
        <v>13</v>
      </c>
    </row>
    <row r="36" spans="1:4" ht="16.5" customHeight="1" x14ac:dyDescent="0.25">
      <c r="A36" s="4"/>
      <c r="B36" s="26" t="s">
        <v>62</v>
      </c>
      <c r="C36" s="70">
        <v>25000</v>
      </c>
      <c r="D36" s="26" t="s">
        <v>14</v>
      </c>
    </row>
    <row r="37" spans="1:4" ht="16.5" customHeight="1" x14ac:dyDescent="0.25">
      <c r="A37" s="4"/>
      <c r="B37" s="26" t="s">
        <v>60</v>
      </c>
      <c r="C37" s="70">
        <v>12000</v>
      </c>
      <c r="D37" s="26" t="s">
        <v>14</v>
      </c>
    </row>
    <row r="38" spans="1:4" ht="16.5" customHeight="1" x14ac:dyDescent="0.25">
      <c r="A38" s="4"/>
      <c r="B38" s="26" t="s">
        <v>61</v>
      </c>
      <c r="C38" s="70">
        <v>14000</v>
      </c>
      <c r="D38" s="26" t="s">
        <v>14</v>
      </c>
    </row>
    <row r="39" spans="1:4" ht="31.5" x14ac:dyDescent="0.25">
      <c r="A39" s="4"/>
      <c r="B39" s="26" t="s">
        <v>70</v>
      </c>
      <c r="C39" s="70">
        <v>9000</v>
      </c>
      <c r="D39" s="26" t="s">
        <v>14</v>
      </c>
    </row>
    <row r="40" spans="1:4" ht="16.5" customHeight="1" x14ac:dyDescent="0.25">
      <c r="A40" s="4"/>
      <c r="B40" s="26" t="s">
        <v>34</v>
      </c>
      <c r="C40" s="70">
        <v>1000</v>
      </c>
      <c r="D40" s="26" t="s">
        <v>14</v>
      </c>
    </row>
    <row r="41" spans="1:4" ht="16.5" customHeight="1" x14ac:dyDescent="0.25">
      <c r="A41" s="4"/>
      <c r="B41" s="30" t="s">
        <v>20</v>
      </c>
      <c r="C41" s="70">
        <v>1000</v>
      </c>
      <c r="D41" s="26" t="s">
        <v>14</v>
      </c>
    </row>
    <row r="42" spans="1:4" ht="16.5" customHeight="1" x14ac:dyDescent="0.25">
      <c r="A42" s="4"/>
      <c r="B42" s="26" t="s">
        <v>58</v>
      </c>
      <c r="C42" s="71">
        <f>SUM(C36+C37+C38+C39+C41+C40)</f>
        <v>62000</v>
      </c>
      <c r="D42" s="26" t="s">
        <v>14</v>
      </c>
    </row>
    <row r="43" spans="1:4" ht="16.5" customHeight="1" x14ac:dyDescent="0.25">
      <c r="A43" s="4"/>
      <c r="B43" s="26" t="s">
        <v>59</v>
      </c>
      <c r="C43" s="71">
        <f>C42*1.08</f>
        <v>66960</v>
      </c>
      <c r="D43" s="26" t="s">
        <v>14</v>
      </c>
    </row>
    <row r="44" spans="1:4" ht="31.5" customHeight="1" thickBot="1" x14ac:dyDescent="0.3">
      <c r="A44" s="4"/>
      <c r="B44" s="31" t="s">
        <v>71</v>
      </c>
      <c r="C44" s="72">
        <f>IF(C30&lt;=30,C30*500+1400,0)</f>
        <v>16400</v>
      </c>
      <c r="D44" s="31" t="s">
        <v>14</v>
      </c>
    </row>
    <row r="45" spans="1:4" ht="31.5" customHeight="1" thickTop="1" thickBot="1" x14ac:dyDescent="0.3">
      <c r="A45" s="4"/>
      <c r="B45" s="32" t="s">
        <v>80</v>
      </c>
      <c r="C45" s="73">
        <f>C43-C44</f>
        <v>50560</v>
      </c>
      <c r="D45" s="32" t="s">
        <v>14</v>
      </c>
    </row>
    <row r="46" spans="1:4" ht="16.5" customHeight="1" thickTop="1" x14ac:dyDescent="0.25">
      <c r="A46" s="4"/>
      <c r="B46" s="23"/>
      <c r="C46" s="24"/>
      <c r="D46" s="23"/>
    </row>
    <row r="47" spans="1:4" ht="16.5" customHeight="1" x14ac:dyDescent="0.25">
      <c r="B47" s="12"/>
      <c r="C47" s="11"/>
      <c r="D47" s="12"/>
    </row>
    <row r="48" spans="1:4" ht="16.5" customHeight="1" x14ac:dyDescent="0.25">
      <c r="A48" s="4"/>
      <c r="B48" s="25" t="s">
        <v>43</v>
      </c>
      <c r="C48" s="24"/>
      <c r="D48" s="23"/>
    </row>
    <row r="49" spans="1:4" ht="16.5" customHeight="1" x14ac:dyDescent="0.25">
      <c r="A49" s="4"/>
      <c r="B49" s="26" t="s">
        <v>95</v>
      </c>
      <c r="C49" s="27" t="s">
        <v>63</v>
      </c>
      <c r="D49" s="26" t="s">
        <v>7</v>
      </c>
    </row>
    <row r="50" spans="1:4" ht="31.5" customHeight="1" x14ac:dyDescent="0.25">
      <c r="A50" s="4"/>
      <c r="B50" s="26" t="s">
        <v>97</v>
      </c>
      <c r="C50" s="27">
        <v>0.08</v>
      </c>
      <c r="D50" s="26" t="s">
        <v>15</v>
      </c>
    </row>
    <row r="51" spans="1:4" ht="16.5" customHeight="1" x14ac:dyDescent="0.25">
      <c r="A51" s="4"/>
      <c r="B51" s="26" t="s">
        <v>81</v>
      </c>
      <c r="C51" s="27">
        <v>0.22</v>
      </c>
      <c r="D51" s="26" t="s">
        <v>15</v>
      </c>
    </row>
    <row r="52" spans="1:4" ht="47.25" x14ac:dyDescent="0.25">
      <c r="A52" s="4"/>
      <c r="B52" s="26" t="s">
        <v>72</v>
      </c>
      <c r="C52" s="33" t="s">
        <v>22</v>
      </c>
      <c r="D52" s="26" t="s">
        <v>9</v>
      </c>
    </row>
    <row r="53" spans="1:4" ht="63" x14ac:dyDescent="0.25">
      <c r="A53" s="4"/>
      <c r="B53" s="26" t="s">
        <v>73</v>
      </c>
      <c r="C53" s="27">
        <v>250</v>
      </c>
      <c r="D53" s="26" t="s">
        <v>16</v>
      </c>
    </row>
    <row r="54" spans="1:4" ht="47.25" customHeight="1" x14ac:dyDescent="0.25">
      <c r="A54" s="4"/>
      <c r="B54" s="26" t="s">
        <v>98</v>
      </c>
      <c r="C54" s="27">
        <v>0</v>
      </c>
      <c r="D54" s="26" t="s">
        <v>16</v>
      </c>
    </row>
    <row r="55" spans="1:4" ht="15.75" x14ac:dyDescent="0.25">
      <c r="A55" s="4"/>
      <c r="B55" s="21"/>
      <c r="C55" s="22"/>
      <c r="D55" s="21"/>
    </row>
    <row r="56" spans="1:4" ht="15.75" x14ac:dyDescent="0.25">
      <c r="B56" s="12"/>
      <c r="C56" s="11"/>
      <c r="D56" s="12"/>
    </row>
    <row r="57" spans="1:4" ht="16.5" customHeight="1" x14ac:dyDescent="0.25">
      <c r="B57" s="10" t="s">
        <v>42</v>
      </c>
      <c r="C57" s="34"/>
      <c r="D57" s="12"/>
    </row>
    <row r="58" spans="1:4" ht="16.5" customHeight="1" x14ac:dyDescent="0.25">
      <c r="B58" s="26" t="s">
        <v>82</v>
      </c>
      <c r="C58" s="35">
        <f>Tabelle!B13</f>
        <v>0.43816653314175968</v>
      </c>
      <c r="D58" s="36"/>
    </row>
    <row r="59" spans="1:4" ht="16.5" customHeight="1" x14ac:dyDescent="0.25">
      <c r="B59" s="26" t="s">
        <v>53</v>
      </c>
      <c r="C59" s="37">
        <f>(1-C58)*C35*C50</f>
        <v>1351.0971211006963</v>
      </c>
      <c r="D59" s="26" t="s">
        <v>16</v>
      </c>
    </row>
    <row r="60" spans="1:4" ht="16.5" customHeight="1" x14ac:dyDescent="0.25">
      <c r="B60" s="26" t="s">
        <v>37</v>
      </c>
      <c r="C60" s="37">
        <f>C58*C35*C51</f>
        <v>2897.6829169730854</v>
      </c>
      <c r="D60" s="26" t="s">
        <v>16</v>
      </c>
    </row>
    <row r="61" spans="1:4" ht="16.5" customHeight="1" x14ac:dyDescent="0.25">
      <c r="B61" s="26" t="s">
        <v>83</v>
      </c>
      <c r="C61" s="38">
        <f>-0.03*C35</f>
        <v>-901.8</v>
      </c>
      <c r="D61" s="39" t="s">
        <v>15</v>
      </c>
    </row>
    <row r="62" spans="1:4" ht="16.5" customHeight="1" thickBot="1" x14ac:dyDescent="0.3">
      <c r="B62" s="31" t="s">
        <v>84</v>
      </c>
      <c r="C62" s="40">
        <f>IF(C52="Ja",(-C35*C58*0.05),0)</f>
        <v>0</v>
      </c>
      <c r="D62" s="31" t="s">
        <v>16</v>
      </c>
    </row>
    <row r="63" spans="1:4" ht="33" thickTop="1" thickBot="1" x14ac:dyDescent="0.3">
      <c r="B63" s="32" t="s">
        <v>35</v>
      </c>
      <c r="C63" s="74">
        <f>SUM(C59:C62)</f>
        <v>3346.9800380737815</v>
      </c>
      <c r="D63" s="32" t="s">
        <v>16</v>
      </c>
    </row>
    <row r="64" spans="1:4" ht="19.5" thickTop="1" thickBot="1" x14ac:dyDescent="0.3">
      <c r="B64" s="32" t="s">
        <v>89</v>
      </c>
      <c r="C64" s="41">
        <f>C45/C63</f>
        <v>15.106155227952227</v>
      </c>
      <c r="D64" s="32" t="s">
        <v>21</v>
      </c>
    </row>
    <row r="65" spans="2:4" ht="16.5" customHeight="1" thickTop="1" x14ac:dyDescent="0.25">
      <c r="B65" s="21"/>
      <c r="C65" s="42"/>
      <c r="D65" s="21"/>
    </row>
    <row r="66" spans="2:4" ht="16.5" customHeight="1" thickTop="1" x14ac:dyDescent="0.25">
      <c r="B66" s="12"/>
      <c r="C66" s="11"/>
      <c r="D66" s="12"/>
    </row>
    <row r="67" spans="2:4" ht="15.75" x14ac:dyDescent="0.25">
      <c r="B67" s="43" t="s">
        <v>57</v>
      </c>
      <c r="C67" s="11"/>
      <c r="D67" s="12"/>
    </row>
    <row r="68" spans="2:4" ht="27" customHeight="1" x14ac:dyDescent="0.25">
      <c r="B68" s="80" t="s">
        <v>85</v>
      </c>
      <c r="C68" s="80"/>
      <c r="D68" s="80"/>
    </row>
    <row r="69" spans="2:4" x14ac:dyDescent="0.25">
      <c r="B69" s="80" t="s">
        <v>86</v>
      </c>
      <c r="C69" s="80"/>
      <c r="D69" s="80"/>
    </row>
    <row r="70" spans="2:4" x14ac:dyDescent="0.25">
      <c r="B70" s="80" t="s">
        <v>87</v>
      </c>
      <c r="C70" s="80"/>
      <c r="D70" s="80"/>
    </row>
    <row r="71" spans="2:4" x14ac:dyDescent="0.25">
      <c r="B71" s="80" t="s">
        <v>88</v>
      </c>
      <c r="C71" s="80"/>
      <c r="D71" s="80"/>
    </row>
    <row r="72" spans="2:4" ht="39" customHeight="1" x14ac:dyDescent="0.25">
      <c r="B72" s="80" t="s">
        <v>91</v>
      </c>
      <c r="C72" s="80"/>
      <c r="D72" s="80"/>
    </row>
    <row r="73" spans="2:4" x14ac:dyDescent="0.25">
      <c r="B73" s="80" t="s">
        <v>90</v>
      </c>
      <c r="C73" s="80"/>
      <c r="D73" s="80"/>
    </row>
    <row r="74" spans="2:4" ht="16.149999999999999" customHeight="1" x14ac:dyDescent="0.25">
      <c r="B74" s="55"/>
      <c r="C74" s="55"/>
      <c r="D74" s="55"/>
    </row>
    <row r="75" spans="2:4" ht="14.45" customHeight="1" x14ac:dyDescent="0.25"/>
    <row r="76" spans="2:4" ht="15.75" x14ac:dyDescent="0.25">
      <c r="B76" s="44" t="s">
        <v>66</v>
      </c>
      <c r="C76" s="11"/>
      <c r="D76" s="12"/>
    </row>
    <row r="77" spans="2:4" ht="33.6" customHeight="1" x14ac:dyDescent="0.25">
      <c r="B77" s="45" t="s">
        <v>67</v>
      </c>
      <c r="C77" s="67"/>
      <c r="D77" s="46"/>
    </row>
    <row r="78" spans="2:4" ht="37.15" customHeight="1" x14ac:dyDescent="0.25">
      <c r="B78" s="45" t="s">
        <v>41</v>
      </c>
      <c r="C78" s="68"/>
      <c r="D78" s="47"/>
    </row>
    <row r="79" spans="2:4" ht="16.5" customHeight="1" x14ac:dyDescent="0.25">
      <c r="B79" s="48"/>
      <c r="C79" s="49"/>
      <c r="D79" s="48"/>
    </row>
    <row r="80" spans="2:4" ht="16.5" customHeight="1" x14ac:dyDescent="0.25">
      <c r="B80" s="12"/>
      <c r="C80" s="11"/>
      <c r="D80" s="12"/>
    </row>
    <row r="81" spans="1:4" ht="16.5" customHeight="1" x14ac:dyDescent="0.25">
      <c r="B81" s="43" t="s">
        <v>40</v>
      </c>
      <c r="C81" s="11"/>
      <c r="D81" s="12"/>
    </row>
    <row r="82" spans="1:4" ht="16.5" customHeight="1" x14ac:dyDescent="0.25">
      <c r="B82" s="66" t="s">
        <v>50</v>
      </c>
      <c r="C82" s="50"/>
      <c r="D82" s="50"/>
    </row>
    <row r="83" spans="1:4" ht="16.5" customHeight="1" x14ac:dyDescent="0.25">
      <c r="B83" s="66" t="s">
        <v>51</v>
      </c>
      <c r="C83" s="50"/>
      <c r="D83" s="50"/>
    </row>
    <row r="84" spans="1:4" ht="16.5" customHeight="1" x14ac:dyDescent="0.25">
      <c r="B84" s="66" t="s">
        <v>96</v>
      </c>
      <c r="C84" s="50"/>
      <c r="D84" s="50"/>
    </row>
    <row r="85" spans="1:4" ht="16.5" customHeight="1" x14ac:dyDescent="0.25">
      <c r="B85" s="66" t="s">
        <v>74</v>
      </c>
      <c r="C85" s="50"/>
      <c r="D85" s="50"/>
    </row>
    <row r="86" spans="1:4" ht="16.5" customHeight="1" x14ac:dyDescent="0.25">
      <c r="B86" s="66" t="s">
        <v>99</v>
      </c>
      <c r="C86" s="50"/>
      <c r="D86" s="50"/>
    </row>
    <row r="87" spans="1:4" ht="16.5" customHeight="1" x14ac:dyDescent="0.25">
      <c r="B87" s="12"/>
      <c r="C87" s="11"/>
      <c r="D87" s="12"/>
    </row>
    <row r="88" spans="1:4" ht="16.5" customHeight="1" x14ac:dyDescent="0.25">
      <c r="B88" s="12"/>
      <c r="C88" s="11"/>
      <c r="D88" s="12"/>
    </row>
    <row r="89" spans="1:4" ht="16.5" customHeight="1" x14ac:dyDescent="0.25">
      <c r="B89" s="60" t="s">
        <v>39</v>
      </c>
      <c r="C89" s="61"/>
      <c r="D89" s="62"/>
    </row>
    <row r="90" spans="1:4" ht="16.5" customHeight="1" x14ac:dyDescent="0.25">
      <c r="A90" s="65"/>
      <c r="B90" s="63" t="s">
        <v>52</v>
      </c>
      <c r="C90" s="56">
        <f>C45</f>
        <v>50560</v>
      </c>
      <c r="D90" s="59" t="s">
        <v>14</v>
      </c>
    </row>
    <row r="91" spans="1:4" ht="16.5" customHeight="1" x14ac:dyDescent="0.25">
      <c r="A91" s="65"/>
      <c r="B91" s="64" t="s">
        <v>93</v>
      </c>
      <c r="C91" s="56">
        <f>C35</f>
        <v>30060</v>
      </c>
      <c r="D91" s="58" t="str">
        <f>D35</f>
        <v>kWh/a</v>
      </c>
    </row>
    <row r="92" spans="1:4" ht="16.5" customHeight="1" x14ac:dyDescent="0.25">
      <c r="A92" s="65"/>
      <c r="B92" s="63" t="s">
        <v>94</v>
      </c>
      <c r="C92" s="57">
        <f>C64</f>
        <v>15.106155227952227</v>
      </c>
      <c r="D92" s="59" t="str">
        <f>D64</f>
        <v>Jahre</v>
      </c>
    </row>
    <row r="93" spans="1:4" ht="31.9" customHeight="1" x14ac:dyDescent="0.25">
      <c r="A93" s="65"/>
      <c r="B93" s="81" t="str">
        <f>SUBSTITUTE("Durch den Betrieb der Anlage können jährlich $ t CO2 vermieden werden.","$",ROUND(C35*0.148/1000,1))</f>
        <v>Durch den Betrieb der Anlage können jährlich 4.4 t CO2 vermieden werden.</v>
      </c>
      <c r="C93" s="82"/>
      <c r="D93" s="83"/>
    </row>
    <row r="94" spans="1:4" ht="16.5" customHeight="1" x14ac:dyDescent="0.25">
      <c r="B94" s="12"/>
      <c r="C94" s="11"/>
      <c r="D94" s="12"/>
    </row>
    <row r="95" spans="1:4" ht="16.5" customHeight="1" x14ac:dyDescent="0.25">
      <c r="B95" s="34"/>
      <c r="C95" s="11"/>
      <c r="D95" s="12"/>
    </row>
    <row r="96" spans="1:4" ht="16.5" customHeight="1" x14ac:dyDescent="0.25">
      <c r="B96" s="43" t="s">
        <v>38</v>
      </c>
      <c r="C96" s="11"/>
      <c r="D96" s="12"/>
    </row>
    <row r="97" spans="2:4" ht="96.75" customHeight="1" x14ac:dyDescent="0.25">
      <c r="B97" s="75" t="s">
        <v>92</v>
      </c>
      <c r="C97" s="75"/>
      <c r="D97" s="75"/>
    </row>
    <row r="98" spans="2:4" ht="16.5" customHeight="1" x14ac:dyDescent="0.25">
      <c r="B98" s="12"/>
      <c r="C98" s="11"/>
      <c r="D98" s="12"/>
    </row>
    <row r="99" spans="2:4" ht="16.5" customHeight="1" x14ac:dyDescent="0.25">
      <c r="B99" s="12"/>
      <c r="C99" s="11"/>
      <c r="D99" s="12"/>
    </row>
    <row r="100" spans="2:4" ht="16.5" customHeight="1" x14ac:dyDescent="0.25">
      <c r="B100" s="12"/>
      <c r="C100" s="11"/>
      <c r="D100" s="12"/>
    </row>
    <row r="101" spans="2:4" ht="16.5" customHeight="1" x14ac:dyDescent="0.25">
      <c r="B101" s="12"/>
      <c r="C101" s="11"/>
      <c r="D101" s="12"/>
    </row>
    <row r="102" spans="2:4" ht="16.5" customHeight="1" x14ac:dyDescent="0.25">
      <c r="B102" s="12"/>
      <c r="C102" s="11"/>
      <c r="D102" s="12"/>
    </row>
    <row r="103" spans="2:4" ht="16.5" customHeight="1" x14ac:dyDescent="0.25">
      <c r="B103" s="12"/>
      <c r="C103" s="11"/>
      <c r="D103" s="12"/>
    </row>
    <row r="104" spans="2:4" ht="16.5" customHeight="1" x14ac:dyDescent="0.25">
      <c r="B104" s="12"/>
      <c r="C104" s="11"/>
      <c r="D104" s="12"/>
    </row>
    <row r="105" spans="2:4" ht="16.5" customHeight="1" x14ac:dyDescent="0.25">
      <c r="B105" s="12"/>
      <c r="C105" s="11"/>
      <c r="D105" s="12"/>
    </row>
    <row r="106" spans="2:4" ht="16.5" customHeight="1" x14ac:dyDescent="0.25">
      <c r="B106" s="12"/>
      <c r="C106" s="11"/>
      <c r="D106" s="12"/>
    </row>
    <row r="107" spans="2:4" ht="16.5" customHeight="1" x14ac:dyDescent="0.25">
      <c r="B107" s="12"/>
      <c r="C107" s="11"/>
      <c r="D107" s="12"/>
    </row>
    <row r="108" spans="2:4" ht="16.5" customHeight="1" x14ac:dyDescent="0.25">
      <c r="B108" s="12"/>
      <c r="C108" s="11"/>
      <c r="D108" s="12"/>
    </row>
    <row r="109" spans="2:4" ht="16.5" customHeight="1" x14ac:dyDescent="0.25">
      <c r="B109" s="12"/>
      <c r="C109" s="11"/>
      <c r="D109" s="12"/>
    </row>
    <row r="110" spans="2:4" ht="16.5" customHeight="1" x14ac:dyDescent="0.25">
      <c r="B110" s="12"/>
      <c r="C110" s="11"/>
      <c r="D110" s="12"/>
    </row>
    <row r="111" spans="2:4" ht="16.5" customHeight="1" x14ac:dyDescent="0.25">
      <c r="B111" s="12"/>
      <c r="C111" s="11"/>
      <c r="D111" s="12"/>
    </row>
    <row r="112" spans="2:4" ht="16.5" customHeight="1" x14ac:dyDescent="0.25">
      <c r="B112" s="76" t="s">
        <v>65</v>
      </c>
      <c r="C112" s="76"/>
      <c r="D112" s="76"/>
    </row>
    <row r="113" spans="2:4" ht="16.5" customHeight="1" x14ac:dyDescent="0.25">
      <c r="B113" s="76" t="s">
        <v>64</v>
      </c>
      <c r="C113" s="76"/>
      <c r="D113" s="76"/>
    </row>
    <row r="114" spans="2:4" ht="16.5" customHeight="1" x14ac:dyDescent="0.25">
      <c r="B114" s="12"/>
      <c r="C114" s="11"/>
      <c r="D114" s="12"/>
    </row>
    <row r="115" spans="2:4" ht="16.5" customHeight="1" x14ac:dyDescent="0.25">
      <c r="B115" s="12"/>
      <c r="C115" s="11"/>
      <c r="D115" s="12"/>
    </row>
    <row r="116" spans="2:4" ht="16.5" customHeight="1" x14ac:dyDescent="0.25">
      <c r="B116" s="12"/>
      <c r="C116" s="11"/>
      <c r="D116" s="12"/>
    </row>
    <row r="117" spans="2:4" ht="16.5" customHeight="1" x14ac:dyDescent="0.25"/>
    <row r="118" spans="2:4" ht="16.5" customHeight="1" x14ac:dyDescent="0.25"/>
    <row r="119" spans="2:4" ht="16.5" customHeight="1" x14ac:dyDescent="0.25"/>
    <row r="120" spans="2:4" ht="16.5" customHeight="1" x14ac:dyDescent="0.25"/>
    <row r="121" spans="2:4" ht="16.5" customHeight="1" x14ac:dyDescent="0.25"/>
    <row r="122" spans="2:4" ht="16.5" customHeight="1" x14ac:dyDescent="0.25"/>
  </sheetData>
  <sheetProtection password="CAFB" sheet="1" objects="1" scenarios="1"/>
  <customSheetViews>
    <customSheetView guid="{90F707D0-4928-4C8A-9EE7-45AB38D1BA2E}" showPageBreaks="1" fitToPage="1" view="pageLayout">
      <selection activeCell="C78" sqref="C78"/>
      <rowBreaks count="2" manualBreakCount="2">
        <brk id="46" max="16383" man="1"/>
        <brk id="87" max="16383" man="1"/>
      </rowBreaks>
      <colBreaks count="1" manualBreakCount="1">
        <brk id="4" max="1048575" man="1"/>
      </colBreaks>
      <pageMargins left="0.7" right="0.7" top="0.78740157499999996" bottom="0.78740157499999996" header="0.3" footer="0.3"/>
      <pageSetup paperSize="9" scale="82" fitToHeight="0" orientation="portrait" r:id="rId1"/>
    </customSheetView>
  </customSheetViews>
  <mergeCells count="15">
    <mergeCell ref="B97:D97"/>
    <mergeCell ref="B112:D112"/>
    <mergeCell ref="B113:D113"/>
    <mergeCell ref="B12:D12"/>
    <mergeCell ref="B13:D13"/>
    <mergeCell ref="B14:D14"/>
    <mergeCell ref="B15:D15"/>
    <mergeCell ref="B16:D16"/>
    <mergeCell ref="B68:D68"/>
    <mergeCell ref="B70:D70"/>
    <mergeCell ref="B73:D73"/>
    <mergeCell ref="B69:D69"/>
    <mergeCell ref="B72:D72"/>
    <mergeCell ref="B93:D93"/>
    <mergeCell ref="B71:D71"/>
  </mergeCells>
  <hyperlinks>
    <hyperlink ref="C22" r:id="rId2"/>
    <hyperlink ref="B34" r:id="rId3" display="http://re.jrc.ec.europa.eu/pvgis/apps4/pvest.php"/>
  </hyperlinks>
  <pageMargins left="0.7" right="0.7" top="0.78740157499999996" bottom="0.78740157499999996" header="0.3" footer="0.3"/>
  <pageSetup paperSize="9" scale="82" fitToHeight="0" orientation="portrait" r:id="rId4"/>
  <rowBreaks count="2" manualBreakCount="2">
    <brk id="45" max="16383" man="1"/>
    <brk id="86" max="16383" man="1"/>
  </rowBreaks>
  <colBreaks count="1" manualBreakCount="1">
    <brk id="4" max="1048575" man="1"/>
  </colBreaks>
  <drawing r:id="rId5"/>
  <legacyDrawing r:id="rId6"/>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Tabelle!$B$4:$B$5</xm:f>
          </x14:formula1>
          <xm:sqref>C52 C26</xm:sqref>
        </x14:dataValidation>
        <x14:dataValidation type="list" allowBlank="1" showInputMessage="1" showErrorMessage="1">
          <x14:formula1>
            <xm:f>Tabelle!$D$4:$D$9</xm:f>
          </x14:formula1>
          <xm:sqref>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9"/>
  <sheetViews>
    <sheetView workbookViewId="0">
      <selection activeCell="G25" sqref="G25"/>
    </sheetView>
  </sheetViews>
  <sheetFormatPr baseColWidth="10" defaultRowHeight="15" x14ac:dyDescent="0.25"/>
  <sheetData>
    <row r="4" spans="2:6" x14ac:dyDescent="0.25">
      <c r="B4" s="51" t="s">
        <v>19</v>
      </c>
      <c r="C4" s="51"/>
      <c r="D4" s="51" t="s">
        <v>44</v>
      </c>
      <c r="E4" s="51"/>
      <c r="F4" s="51"/>
    </row>
    <row r="5" spans="2:6" x14ac:dyDescent="0.25">
      <c r="B5" s="51" t="s">
        <v>22</v>
      </c>
      <c r="C5" s="51"/>
      <c r="D5" s="51" t="s">
        <v>45</v>
      </c>
      <c r="E5" s="51"/>
      <c r="F5" s="51"/>
    </row>
    <row r="6" spans="2:6" x14ac:dyDescent="0.25">
      <c r="B6" s="51"/>
      <c r="C6" s="51"/>
      <c r="D6" s="51" t="s">
        <v>46</v>
      </c>
      <c r="E6" s="51"/>
      <c r="F6" s="51"/>
    </row>
    <row r="7" spans="2:6" x14ac:dyDescent="0.25">
      <c r="B7" s="51"/>
      <c r="C7" s="51"/>
      <c r="D7" s="51" t="s">
        <v>47</v>
      </c>
      <c r="E7" s="51"/>
      <c r="F7" s="51"/>
    </row>
    <row r="8" spans="2:6" x14ac:dyDescent="0.25">
      <c r="B8" s="51"/>
      <c r="C8" s="51"/>
      <c r="D8" s="51" t="s">
        <v>48</v>
      </c>
      <c r="E8" s="51"/>
      <c r="F8" s="51"/>
    </row>
    <row r="9" spans="2:6" x14ac:dyDescent="0.25">
      <c r="B9" s="51"/>
      <c r="C9" s="51"/>
      <c r="D9" s="51" t="s">
        <v>49</v>
      </c>
      <c r="E9" s="51"/>
      <c r="F9" s="51"/>
    </row>
    <row r="10" spans="2:6" x14ac:dyDescent="0.25">
      <c r="B10" s="51"/>
      <c r="C10" s="51"/>
      <c r="D10" s="51"/>
      <c r="E10" s="51"/>
      <c r="F10" s="51"/>
    </row>
    <row r="11" spans="2:6" x14ac:dyDescent="0.25">
      <c r="B11" s="54">
        <f>(-0.293*LOG(Hauptblatt!C35/(Hauptblatt!C25*4000))+0.3472)</f>
        <v>0.33816653314175965</v>
      </c>
      <c r="C11" s="52"/>
      <c r="D11" s="51"/>
      <c r="E11" s="51"/>
      <c r="F11" s="51"/>
    </row>
    <row r="12" spans="2:6" x14ac:dyDescent="0.25">
      <c r="B12" s="53">
        <f>IF(Hauptblatt!C26="Ja", Tabelle!B11+0.1,Tabelle!B11)</f>
        <v>0.43816653314175968</v>
      </c>
      <c r="C12" s="54"/>
      <c r="D12" s="51"/>
      <c r="E12" s="51"/>
      <c r="F12" s="51"/>
    </row>
    <row r="13" spans="2:6" x14ac:dyDescent="0.25">
      <c r="B13" s="53">
        <f>IF(B12&lt;0.05,0.05,IF(B12&gt;0.95,0.95,B12))</f>
        <v>0.43816653314175968</v>
      </c>
      <c r="C13" s="52"/>
      <c r="D13" s="51"/>
      <c r="E13" s="51"/>
      <c r="F13" s="51"/>
    </row>
    <row r="14" spans="2:6" x14ac:dyDescent="0.25">
      <c r="B14" s="54"/>
      <c r="C14" s="52"/>
      <c r="D14" s="51"/>
      <c r="E14" s="51"/>
      <c r="F14" s="51"/>
    </row>
    <row r="15" spans="2:6" x14ac:dyDescent="0.25">
      <c r="B15" s="52"/>
      <c r="C15" s="52"/>
      <c r="D15" s="51"/>
      <c r="E15" s="51"/>
      <c r="F15" s="51"/>
    </row>
    <row r="16" spans="2:6" x14ac:dyDescent="0.25">
      <c r="B16" s="52"/>
      <c r="C16" s="52"/>
      <c r="D16" s="51"/>
      <c r="E16" s="51"/>
      <c r="F16" s="51"/>
    </row>
    <row r="17" spans="2:6" x14ac:dyDescent="0.25">
      <c r="B17" s="51"/>
      <c r="C17" s="51"/>
      <c r="D17" s="51"/>
      <c r="E17" s="51"/>
      <c r="F17" s="51"/>
    </row>
    <row r="18" spans="2:6" x14ac:dyDescent="0.25">
      <c r="B18" s="51"/>
      <c r="C18" s="51"/>
      <c r="D18" s="51"/>
      <c r="E18" s="51"/>
      <c r="F18" s="51"/>
    </row>
    <row r="19" spans="2:6" x14ac:dyDescent="0.25">
      <c r="B19" s="51"/>
      <c r="C19" s="51"/>
      <c r="D19" s="51"/>
      <c r="E19" s="51"/>
      <c r="F19" s="51"/>
    </row>
  </sheetData>
  <sheetProtection password="CBEB" sheet="1" objects="1" scenarios="1"/>
  <customSheetViews>
    <customSheetView guid="{90F707D0-4928-4C8A-9EE7-45AB38D1BA2E}">
      <selection activeCell="G25" sqref="G25"/>
      <pageMargins left="0.7" right="0.7" top="0.78740157499999996" bottom="0.78740157499999996" header="0.3" footer="0.3"/>
    </customSheetView>
  </customSheetView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Vorlage zur Prüfung der Machbarkeit und Wirtschaftlichkeit"/>
    <f:field ref="objsubject" par="" edit="true" text=""/>
    <f:field ref="objcreatedby" par="" text="Marti DIV, Jörg"/>
    <f:field ref="objcreatedat" par="" text="24.11.2015 13:15:18"/>
    <f:field ref="objchangedby" par="" text="Marti DIV, Jörg"/>
    <f:field ref="objmodifiedat" par="" text="25.11.2015 09:06:13"/>
    <f:field ref="doc_FSCFOLIO_1_1001_FieldDocumentNumber" par="" text=""/>
    <f:field ref="doc_FSCFOLIO_1_1001_FieldSubject" par="" edit="true" text=""/>
    <f:field ref="FSCFOLIO_1_1001_FieldCurrentUser" par="" text="Jörg Marti DIV"/>
    <f:field ref="CCAPRECONFIG_15_1001_Objektname" par="" edit="true" text="Vorlage zur Prüfung der Machbarkeit und Wirtschaftlichkeit"/>
    <f:field ref="CHPRECONFIG_1_1001_Objektname" par="" edit="true" text="Vorlage zur Prüfung der Machbarkeit und Wirtschaftlichkeit"/>
  </f:record>
  <f:display par="" text="...">
    <f:field ref="FSCFOLIO_1_1001_FieldCurrentUser" text="Aktueller Benutzer"/>
    <f:field ref="objcreatedat" text="Erzeugt am/um"/>
    <f:field ref="objcreatedby" text="Erzeugt von"/>
    <f:field ref="objmodifiedat" text="Letzte Änderung am/um"/>
    <f:field ref="objchangedby" text="Letzte Änderung von"/>
    <f:field ref="objname" text="Name"/>
    <f:field ref="objsubject" text="Objektbetreff"/>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Hauptblatt</vt:lpstr>
      <vt:lpstr>Tabelle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Konersmann</dc:creator>
  <cp:lastModifiedBy>divwin</cp:lastModifiedBy>
  <cp:lastPrinted>2015-11-25T08:02:49Z</cp:lastPrinted>
  <dcterms:created xsi:type="dcterms:W3CDTF">2015-11-06T14:31:15Z</dcterms:created>
  <dcterms:modified xsi:type="dcterms:W3CDTF">2016-07-28T12:52:23Z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IBISDOCPROPS@15.1400:ObjectCOOAddress">
    <vt:lpwstr>COO.2103.100.2.5904229</vt:lpwstr>
  </property>
  <property fmtid="{D5CDD505-2E9C-101B-9397-08002B2CF9AE}" pid="3" name="FSC#FSCIBISDOCPROPS@15.1400:Container">
    <vt:lpwstr>COO.2103.100.2.5904229</vt:lpwstr>
  </property>
  <property fmtid="{D5CDD505-2E9C-101B-9397-08002B2CF9AE}" pid="4" name="FSC#FSCIBISDOCPROPS@15.1400:Objectname">
    <vt:lpwstr>Vorlage zur Prüfung der Machbarkeit und Wirtschaftlichkeit</vt:lpwstr>
  </property>
  <property fmtid="{D5CDD505-2E9C-101B-9397-08002B2CF9AE}" pid="5" name="FSC#FSCIBISDOCPROPS@15.1400:Subject">
    <vt:lpwstr>Nicht verfügbar</vt:lpwstr>
  </property>
  <property fmtid="{D5CDD505-2E9C-101B-9397-08002B2CF9AE}" pid="6" name="FSC#FSCIBISDOCPROPS@15.1400:Owner">
    <vt:lpwstr>Marti DIV, Jörg</vt:lpwstr>
  </property>
  <property fmtid="{D5CDD505-2E9C-101B-9397-08002B2CF9AE}" pid="7" name="FSC#FSCIBISDOCPROPS@15.1400:OwnerAbbreviation">
    <vt:lpwstr/>
  </property>
  <property fmtid="{D5CDD505-2E9C-101B-9397-08002B2CF9AE}" pid="8" name="FSC#FSCIBISDOCPROPS@15.1400:GroupShortName">
    <vt:lpwstr>DIVEN</vt:lpwstr>
  </property>
  <property fmtid="{D5CDD505-2E9C-101B-9397-08002B2CF9AE}" pid="9" name="FSC#FSCIBISDOCPROPS@15.1400:TopLevelSubfileName">
    <vt:lpwstr>Eigenverbrauch Solarstrom Mehrfamilienhaus (019)</vt:lpwstr>
  </property>
  <property fmtid="{D5CDD505-2E9C-101B-9397-08002B2CF9AE}" pid="10" name="FSC#FSCIBISDOCPROPS@15.1400:TopLevelSubfileNumber">
    <vt:lpwstr>19</vt:lpwstr>
  </property>
  <property fmtid="{D5CDD505-2E9C-101B-9397-08002B2CF9AE}" pid="11" name="FSC#FSCIBISDOCPROPS@15.1400:TitleSubFile">
    <vt:lpwstr>Eigenverbrauch Solarstrom Mehrfamilienhaus</vt:lpwstr>
  </property>
  <property fmtid="{D5CDD505-2E9C-101B-9397-08002B2CF9AE}" pid="12" name="FSC#FSCIBISDOCPROPS@15.1400:TopLevelDossierName">
    <vt:lpwstr>2177/2006/DIVEN Solar PV</vt:lpwstr>
  </property>
  <property fmtid="{D5CDD505-2E9C-101B-9397-08002B2CF9AE}" pid="13" name="FSC#FSCIBISDOCPROPS@15.1400:TopLevelDossierNumber">
    <vt:lpwstr>2177</vt:lpwstr>
  </property>
  <property fmtid="{D5CDD505-2E9C-101B-9397-08002B2CF9AE}" pid="14" name="FSC#FSCIBISDOCPROPS@15.1400:TopLevelDossierYear">
    <vt:lpwstr>2006</vt:lpwstr>
  </property>
  <property fmtid="{D5CDD505-2E9C-101B-9397-08002B2CF9AE}" pid="15" name="FSC#FSCIBISDOCPROPS@15.1400:TopLevelDossierTitel">
    <vt:lpwstr>Solar PV</vt:lpwstr>
  </property>
  <property fmtid="{D5CDD505-2E9C-101B-9397-08002B2CF9AE}" pid="16" name="FSC#FSCIBISDOCPROPS@15.1400:TopLevelDossierRespOrgShortname">
    <vt:lpwstr>DIVEN</vt:lpwstr>
  </property>
  <property fmtid="{D5CDD505-2E9C-101B-9397-08002B2CF9AE}" pid="17" name="FSC#FSCIBISDOCPROPS@15.1400:TopLevelDossierResponsible">
    <vt:lpwstr>Bartholdi (ALT), Christoph</vt:lpwstr>
  </property>
  <property fmtid="{D5CDD505-2E9C-101B-9397-08002B2CF9AE}" pid="18" name="FSC#FSCIBISDOCPROPS@15.1400:TopLevelSubjectGroupPosNumber">
    <vt:lpwstr>02.50.04</vt:lpwstr>
  </property>
  <property fmtid="{D5CDD505-2E9C-101B-9397-08002B2CF9AE}" pid="19" name="FSC#FSCIBISDOCPROPS@15.1400:RRBNumber">
    <vt:lpwstr>Nicht verfügbar</vt:lpwstr>
  </property>
  <property fmtid="{D5CDD505-2E9C-101B-9397-08002B2CF9AE}" pid="20" name="FSC#FSCIBISDOCPROPS@15.1400:RRSessionDate">
    <vt:lpwstr/>
  </property>
  <property fmtid="{D5CDD505-2E9C-101B-9397-08002B2CF9AE}" pid="21" name="FSC#FSCIBISDOCPROPS@15.1400:DossierRef">
    <vt:lpwstr>DIVEN/02.50.04/2006/02177</vt:lpwstr>
  </property>
  <property fmtid="{D5CDD505-2E9C-101B-9397-08002B2CF9AE}" pid="22" name="FSC#FSCIBISDOCPROPS@15.1400:BGMName">
    <vt:lpwstr> </vt:lpwstr>
  </property>
  <property fmtid="{D5CDD505-2E9C-101B-9397-08002B2CF9AE}" pid="23" name="FSC#FSCIBISDOCPROPS@15.1400:BGMFirstName">
    <vt:lpwstr> </vt:lpwstr>
  </property>
  <property fmtid="{D5CDD505-2E9C-101B-9397-08002B2CF9AE}" pid="24" name="FSC#FSCIBISDOCPROPS@15.1400:BGMZIP">
    <vt:lpwstr> </vt:lpwstr>
  </property>
  <property fmtid="{D5CDD505-2E9C-101B-9397-08002B2CF9AE}" pid="25" name="FSC#FSCIBISDOCPROPS@15.1400:BGMBirthday">
    <vt:lpwstr> </vt:lpwstr>
  </property>
  <property fmtid="{D5CDD505-2E9C-101B-9397-08002B2CF9AE}" pid="26" name="FSC#FSCIBISDOCPROPS@15.1400:BGMDiagnose">
    <vt:lpwstr> </vt:lpwstr>
  </property>
  <property fmtid="{D5CDD505-2E9C-101B-9397-08002B2CF9AE}" pid="27" name="FSC#FSCIBISDOCPROPS@15.1400:BGMDiagnoseAdd">
    <vt:lpwstr> </vt:lpwstr>
  </property>
  <property fmtid="{D5CDD505-2E9C-101B-9397-08002B2CF9AE}" pid="28" name="FSC#FSCIBISDOCPROPS@15.1400:BGMDiagnoseDetail">
    <vt:lpwstr> </vt:lpwstr>
  </property>
  <property fmtid="{D5CDD505-2E9C-101B-9397-08002B2CF9AE}" pid="29" name="FSC#FSCIBISDOCPROPS@15.1400:CreatedAt">
    <vt:lpwstr>24.11.2015</vt:lpwstr>
  </property>
  <property fmtid="{D5CDD505-2E9C-101B-9397-08002B2CF9AE}" pid="30" name="FSC#FSCIBISDOCPROPS@15.1400:CreatedBy">
    <vt:lpwstr>Jörg Marti DIV</vt:lpwstr>
  </property>
  <property fmtid="{D5CDD505-2E9C-101B-9397-08002B2CF9AE}" pid="31" name="FSC#FSCIBISDOCPROPS@15.1400:ReferredBarCode">
    <vt:lpwstr/>
  </property>
  <property fmtid="{D5CDD505-2E9C-101B-9397-08002B2CF9AE}" pid="32" name="FSC#LOCALSW@2103.100:BarCodeDossierRef">
    <vt:lpwstr>DIVEN/02.50.04/2006/02177</vt:lpwstr>
  </property>
  <property fmtid="{D5CDD505-2E9C-101B-9397-08002B2CF9AE}" pid="33" name="FSC#LOCALSW@2103.100:BarCodeTopLevelDossierName">
    <vt:lpwstr>2177/2006/DIVEN Solar PV</vt:lpwstr>
  </property>
  <property fmtid="{D5CDD505-2E9C-101B-9397-08002B2CF9AE}" pid="34" name="FSC#LOCALSW@2103.100:BarCodeTopLevelDossierTitel">
    <vt:lpwstr>Solar PV</vt:lpwstr>
  </property>
  <property fmtid="{D5CDD505-2E9C-101B-9397-08002B2CF9AE}" pid="35" name="FSC#LOCALSW@2103.100:BarCodeTopLevelSubfileTitle">
    <vt:lpwstr>Eigenverbrauch Solarstrom Mehrfamilienhaus (019)</vt:lpwstr>
  </property>
  <property fmtid="{D5CDD505-2E9C-101B-9397-08002B2CF9AE}" pid="36" name="FSC#LOCALSW@2103.100:BarCodeTitleSubFile">
    <vt:lpwstr>Eigenverbrauch Solarstrom Mehrfamilienhaus</vt:lpwstr>
  </property>
  <property fmtid="{D5CDD505-2E9C-101B-9397-08002B2CF9AE}" pid="37" name="FSC#LOCALSW@2103.100:BarCodeOwnerSubfile">
    <vt:lpwstr>Marti DIV</vt:lpwstr>
  </property>
  <property fmtid="{D5CDD505-2E9C-101B-9397-08002B2CF9AE}" pid="38" name="FSC#LOCALSW@2103.100:TGDOSREI">
    <vt:lpwstr/>
  </property>
  <property fmtid="{D5CDD505-2E9C-101B-9397-08002B2CF9AE}" pid="39" name="FSC#COOELAK@1.1001:Subject">
    <vt:lpwstr/>
  </property>
  <property fmtid="{D5CDD505-2E9C-101B-9397-08002B2CF9AE}" pid="40" name="FSC#COOELAK@1.1001:FileReference">
    <vt:lpwstr>DIVEN/02.50.04/2006/02177</vt:lpwstr>
  </property>
  <property fmtid="{D5CDD505-2E9C-101B-9397-08002B2CF9AE}" pid="41" name="FSC#COOELAK@1.1001:FileRefYear">
    <vt:lpwstr>2006</vt:lpwstr>
  </property>
  <property fmtid="{D5CDD505-2E9C-101B-9397-08002B2CF9AE}" pid="42" name="FSC#COOELAK@1.1001:FileRefOrdinal">
    <vt:lpwstr>2177</vt:lpwstr>
  </property>
  <property fmtid="{D5CDD505-2E9C-101B-9397-08002B2CF9AE}" pid="43" name="FSC#COOELAK@1.1001:FileRefOU">
    <vt:lpwstr/>
  </property>
  <property fmtid="{D5CDD505-2E9C-101B-9397-08002B2CF9AE}" pid="44" name="FSC#COOELAK@1.1001:Organization">
    <vt:lpwstr/>
  </property>
  <property fmtid="{D5CDD505-2E9C-101B-9397-08002B2CF9AE}" pid="45" name="FSC#COOELAK@1.1001:Owner">
    <vt:lpwstr>Marti DIV Jörg (Frauenfeld)</vt:lpwstr>
  </property>
  <property fmtid="{D5CDD505-2E9C-101B-9397-08002B2CF9AE}" pid="46" name="FSC#COOELAK@1.1001:OwnerExtension">
    <vt:lpwstr>+41 58 345 54 87</vt:lpwstr>
  </property>
  <property fmtid="{D5CDD505-2E9C-101B-9397-08002B2CF9AE}" pid="47" name="FSC#COOELAK@1.1001:OwnerFaxExtension">
    <vt:lpwstr/>
  </property>
  <property fmtid="{D5CDD505-2E9C-101B-9397-08002B2CF9AE}" pid="48" name="FSC#COOELAK@1.1001:DispatchedBy">
    <vt:lpwstr/>
  </property>
  <property fmtid="{D5CDD505-2E9C-101B-9397-08002B2CF9AE}" pid="49" name="FSC#COOELAK@1.1001:DispatchedAt">
    <vt:lpwstr/>
  </property>
  <property fmtid="{D5CDD505-2E9C-101B-9397-08002B2CF9AE}" pid="50" name="FSC#COOELAK@1.1001:ApprovedBy">
    <vt:lpwstr/>
  </property>
  <property fmtid="{D5CDD505-2E9C-101B-9397-08002B2CF9AE}" pid="51" name="FSC#COOELAK@1.1001:ApprovedAt">
    <vt:lpwstr/>
  </property>
  <property fmtid="{D5CDD505-2E9C-101B-9397-08002B2CF9AE}" pid="52" name="FSC#COOELAK@1.1001:Department">
    <vt:lpwstr>Energie (DIVEN)</vt:lpwstr>
  </property>
  <property fmtid="{D5CDD505-2E9C-101B-9397-08002B2CF9AE}" pid="53" name="FSC#COOELAK@1.1001:CreatedAt">
    <vt:lpwstr>24.11.2015</vt:lpwstr>
  </property>
  <property fmtid="{D5CDD505-2E9C-101B-9397-08002B2CF9AE}" pid="54" name="FSC#COOELAK@1.1001:OU">
    <vt:lpwstr>Energie (DIVEN)</vt:lpwstr>
  </property>
  <property fmtid="{D5CDD505-2E9C-101B-9397-08002B2CF9AE}" pid="55" name="FSC#COOELAK@1.1001:Priority">
    <vt:lpwstr> ()</vt:lpwstr>
  </property>
  <property fmtid="{D5CDD505-2E9C-101B-9397-08002B2CF9AE}" pid="56" name="FSC#COOELAK@1.1001:ObjBarCode">
    <vt:lpwstr>*COO.2103.100.2.5904229*</vt:lpwstr>
  </property>
  <property fmtid="{D5CDD505-2E9C-101B-9397-08002B2CF9AE}" pid="57" name="FSC#COOELAK@1.1001:RefBarCode">
    <vt:lpwstr>*COO.2103.100.7.998288*</vt:lpwstr>
  </property>
  <property fmtid="{D5CDD505-2E9C-101B-9397-08002B2CF9AE}" pid="58" name="FSC#COOELAK@1.1001:FileRefBarCode">
    <vt:lpwstr>*DIVEN/02.50.04/2006/02177*</vt:lpwstr>
  </property>
  <property fmtid="{D5CDD505-2E9C-101B-9397-08002B2CF9AE}" pid="59" name="FSC#COOELAK@1.1001:ExternalRef">
    <vt:lpwstr/>
  </property>
  <property fmtid="{D5CDD505-2E9C-101B-9397-08002B2CF9AE}" pid="60" name="FSC#COOELAK@1.1001:IncomingNumber">
    <vt:lpwstr/>
  </property>
  <property fmtid="{D5CDD505-2E9C-101B-9397-08002B2CF9AE}" pid="61" name="FSC#COOELAK@1.1001:IncomingSubject">
    <vt:lpwstr/>
  </property>
  <property fmtid="{D5CDD505-2E9C-101B-9397-08002B2CF9AE}" pid="62" name="FSC#COOELAK@1.1001:ProcessResponsible">
    <vt:lpwstr/>
  </property>
  <property fmtid="{D5CDD505-2E9C-101B-9397-08002B2CF9AE}" pid="63" name="FSC#COOELAK@1.1001:ProcessResponsiblePhone">
    <vt:lpwstr/>
  </property>
  <property fmtid="{D5CDD505-2E9C-101B-9397-08002B2CF9AE}" pid="64" name="FSC#COOELAK@1.1001:ProcessResponsibleMail">
    <vt:lpwstr/>
  </property>
  <property fmtid="{D5CDD505-2E9C-101B-9397-08002B2CF9AE}" pid="65" name="FSC#COOELAK@1.1001:ProcessResponsibleFax">
    <vt:lpwstr/>
  </property>
  <property fmtid="{D5CDD505-2E9C-101B-9397-08002B2CF9AE}" pid="66" name="FSC#COOELAK@1.1001:ApproverFirstName">
    <vt:lpwstr/>
  </property>
  <property fmtid="{D5CDD505-2E9C-101B-9397-08002B2CF9AE}" pid="67" name="FSC#COOELAK@1.1001:ApproverSurName">
    <vt:lpwstr/>
  </property>
  <property fmtid="{D5CDD505-2E9C-101B-9397-08002B2CF9AE}" pid="68" name="FSC#COOELAK@1.1001:ApproverTitle">
    <vt:lpwstr/>
  </property>
  <property fmtid="{D5CDD505-2E9C-101B-9397-08002B2CF9AE}" pid="69" name="FSC#COOELAK@1.1001:ExternalDate">
    <vt:lpwstr/>
  </property>
  <property fmtid="{D5CDD505-2E9C-101B-9397-08002B2CF9AE}" pid="70" name="FSC#COOELAK@1.1001:SettlementApprovedAt">
    <vt:lpwstr/>
  </property>
  <property fmtid="{D5CDD505-2E9C-101B-9397-08002B2CF9AE}" pid="71" name="FSC#COOELAK@1.1001:BaseNumber">
    <vt:lpwstr>02.50.04</vt:lpwstr>
  </property>
  <property fmtid="{D5CDD505-2E9C-101B-9397-08002B2CF9AE}" pid="72" name="FSC#COOELAK@1.1001:CurrentUserRolePos">
    <vt:lpwstr>Sachbearbeiter/in</vt:lpwstr>
  </property>
  <property fmtid="{D5CDD505-2E9C-101B-9397-08002B2CF9AE}" pid="73" name="FSC#COOELAK@1.1001:CurrentUserEmail">
    <vt:lpwstr>joerg.marti@tg.ch</vt:lpwstr>
  </property>
  <property fmtid="{D5CDD505-2E9C-101B-9397-08002B2CF9AE}" pid="74" name="FSC#ELAKGOV@1.1001:PersonalSubjGender">
    <vt:lpwstr/>
  </property>
  <property fmtid="{D5CDD505-2E9C-101B-9397-08002B2CF9AE}" pid="75" name="FSC#ELAKGOV@1.1001:PersonalSubjFirstName">
    <vt:lpwstr/>
  </property>
  <property fmtid="{D5CDD505-2E9C-101B-9397-08002B2CF9AE}" pid="76" name="FSC#ELAKGOV@1.1001:PersonalSubjSurName">
    <vt:lpwstr/>
  </property>
  <property fmtid="{D5CDD505-2E9C-101B-9397-08002B2CF9AE}" pid="77" name="FSC#ELAKGOV@1.1001:PersonalSubjSalutation">
    <vt:lpwstr/>
  </property>
  <property fmtid="{D5CDD505-2E9C-101B-9397-08002B2CF9AE}" pid="78" name="FSC#ELAKGOV@1.1001:PersonalSubjAddress">
    <vt:lpwstr/>
  </property>
  <property fmtid="{D5CDD505-2E9C-101B-9397-08002B2CF9AE}" pid="79" name="FSC#ATSTATECFG@1.1001:Office">
    <vt:lpwstr/>
  </property>
  <property fmtid="{D5CDD505-2E9C-101B-9397-08002B2CF9AE}" pid="80" name="FSC#ATSTATECFG@1.1001:Agent">
    <vt:lpwstr>Jörg Marti DIV</vt:lpwstr>
  </property>
  <property fmtid="{D5CDD505-2E9C-101B-9397-08002B2CF9AE}" pid="81" name="FSC#ATSTATECFG@1.1001:AgentPhone">
    <vt:lpwstr>+41 58 345 54 87</vt:lpwstr>
  </property>
  <property fmtid="{D5CDD505-2E9C-101B-9397-08002B2CF9AE}" pid="82" name="FSC#ATSTATECFG@1.1001:DepartmentFax">
    <vt:lpwstr/>
  </property>
  <property fmtid="{D5CDD505-2E9C-101B-9397-08002B2CF9AE}" pid="83" name="FSC#ATSTATECFG@1.1001:DepartmentEmail">
    <vt:lpwstr>energie@tg.ch</vt:lpwstr>
  </property>
  <property fmtid="{D5CDD505-2E9C-101B-9397-08002B2CF9AE}" pid="84" name="FSC#ATSTATECFG@1.1001:SubfileDate">
    <vt:lpwstr>09.09.2015</vt:lpwstr>
  </property>
  <property fmtid="{D5CDD505-2E9C-101B-9397-08002B2CF9AE}" pid="85" name="FSC#ATSTATECFG@1.1001:SubfileSubject">
    <vt:lpwstr/>
  </property>
  <property fmtid="{D5CDD505-2E9C-101B-9397-08002B2CF9AE}" pid="86" name="FSC#ATSTATECFG@1.1001:DepartmentZipCode">
    <vt:lpwstr>8510</vt:lpwstr>
  </property>
  <property fmtid="{D5CDD505-2E9C-101B-9397-08002B2CF9AE}" pid="87" name="FSC#ATSTATECFG@1.1001:DepartmentCountry">
    <vt:lpwstr>Schweiz</vt:lpwstr>
  </property>
  <property fmtid="{D5CDD505-2E9C-101B-9397-08002B2CF9AE}" pid="88" name="FSC#ATSTATECFG@1.1001:DepartmentCity">
    <vt:lpwstr>Frauenfeld</vt:lpwstr>
  </property>
  <property fmtid="{D5CDD505-2E9C-101B-9397-08002B2CF9AE}" pid="89" name="FSC#ATSTATECFG@1.1001:DepartmentStreet">
    <vt:lpwstr>Promenadenstr. 8</vt:lpwstr>
  </property>
  <property fmtid="{D5CDD505-2E9C-101B-9397-08002B2CF9AE}" pid="90" name="FSC#ATSTATECFG@1.1001:DepartmentDVR">
    <vt:lpwstr/>
  </property>
  <property fmtid="{D5CDD505-2E9C-101B-9397-08002B2CF9AE}" pid="91" name="FSC#ATSTATECFG@1.1001:DepartmentUID">
    <vt:lpwstr>3015</vt:lpwstr>
  </property>
  <property fmtid="{D5CDD505-2E9C-101B-9397-08002B2CF9AE}" pid="92" name="FSC#ATSTATECFG@1.1001:SubfileReference">
    <vt:lpwstr>019</vt:lpwstr>
  </property>
  <property fmtid="{D5CDD505-2E9C-101B-9397-08002B2CF9AE}" pid="93" name="FSC#ATSTATECFG@1.1001:Clause">
    <vt:lpwstr/>
  </property>
  <property fmtid="{D5CDD505-2E9C-101B-9397-08002B2CF9AE}" pid="94" name="FSC#ATSTATECFG@1.1001:ApprovedSignature">
    <vt:lpwstr/>
  </property>
  <property fmtid="{D5CDD505-2E9C-101B-9397-08002B2CF9AE}" pid="95" name="FSC#ATSTATECFG@1.1001:BankAccount">
    <vt:lpwstr/>
  </property>
  <property fmtid="{D5CDD505-2E9C-101B-9397-08002B2CF9AE}" pid="96" name="FSC#ATSTATECFG@1.1001:BankAccountOwner">
    <vt:lpwstr/>
  </property>
  <property fmtid="{D5CDD505-2E9C-101B-9397-08002B2CF9AE}" pid="97" name="FSC#ATSTATECFG@1.1001:BankInstitute">
    <vt:lpwstr/>
  </property>
  <property fmtid="{D5CDD505-2E9C-101B-9397-08002B2CF9AE}" pid="98" name="FSC#ATSTATECFG@1.1001:BankAccountID">
    <vt:lpwstr/>
  </property>
  <property fmtid="{D5CDD505-2E9C-101B-9397-08002B2CF9AE}" pid="99" name="FSC#ATSTATECFG@1.1001:BankAccountIBAN">
    <vt:lpwstr/>
  </property>
  <property fmtid="{D5CDD505-2E9C-101B-9397-08002B2CF9AE}" pid="100" name="FSC#ATSTATECFG@1.1001:BankAccountBIC">
    <vt:lpwstr/>
  </property>
  <property fmtid="{D5CDD505-2E9C-101B-9397-08002B2CF9AE}" pid="101" name="FSC#ATSTATECFG@1.1001:BankName">
    <vt:lpwstr/>
  </property>
  <property fmtid="{D5CDD505-2E9C-101B-9397-08002B2CF9AE}" pid="102" name="FSC#COOSYSTEM@1.1:Container">
    <vt:lpwstr>COO.2103.100.2.5904229</vt:lpwstr>
  </property>
  <property fmtid="{D5CDD505-2E9C-101B-9397-08002B2CF9AE}" pid="103" name="FSC#LOCALSW@2103.100:User_Login_red">
    <vt:lpwstr>divmar@TG.CH</vt:lpwstr>
  </property>
  <property fmtid="{D5CDD505-2E9C-101B-9397-08002B2CF9AE}" pid="104" name="FSC#FSCFOLIO@1.1001:docpropproject">
    <vt:lpwstr/>
  </property>
</Properties>
</file>